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drawings/drawing17.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0" windowWidth="18180" windowHeight="12015" tabRatio="943"/>
  </bookViews>
  <sheets>
    <sheet name="ANASAYFA" sheetId="1" r:id="rId1"/>
    <sheet name="BOY_KİLO_GRAFİĞİ" sheetId="2" r:id="rId2"/>
    <sheet name="GÖZ" sheetId="3" r:id="rId3"/>
    <sheet name="NÖROLOJİ" sheetId="4" r:id="rId4"/>
    <sheet name="PSİKİYATRİ" sheetId="5" r:id="rId5"/>
    <sheet name="KBB" sheetId="6" r:id="rId6"/>
    <sheet name="PLASTİK CERRAHİ" sheetId="7" r:id="rId7"/>
    <sheet name="CİLDİYE" sheetId="8" r:id="rId8"/>
    <sheet name="DAHİLİYE" sheetId="9" r:id="rId9"/>
    <sheet name="GASTROLOJİ" sheetId="10" r:id="rId10"/>
    <sheet name="GÖĞÜS_HASTALIKLARI" sheetId="11" r:id="rId11"/>
    <sheet name="İNTANİYE" sheetId="12" r:id="rId12"/>
    <sheet name="ÜROLOJİ" sheetId="13" r:id="rId13"/>
    <sheet name="ORTOPEDİ" sheetId="14" r:id="rId14"/>
    <sheet name="GENEL CERRAHİ" sheetId="15" r:id="rId15"/>
    <sheet name="BİLGİLENDİRME_BROŞÜRÜ" sheetId="16" r:id="rId16"/>
    <sheet name="ÇİZELGE" sheetId="17" r:id="rId17"/>
  </sheets>
  <definedNames>
    <definedName name="_xlnm.Print_Area" localSheetId="15">BİLGİLENDİRME_BROŞÜRÜ!$A$2:$A$207</definedName>
    <definedName name="_xlnm.Print_Area" localSheetId="1">BOY_KİLO_GRAFİĞİ!$B$65:$DE$125</definedName>
    <definedName name="_xlnm.Print_Area" localSheetId="16">ÇİZELGE!$A$1:$G$38</definedName>
  </definedNames>
  <calcPr calcId="124519"/>
</workbook>
</file>

<file path=xl/calcChain.xml><?xml version="1.0" encoding="utf-8"?>
<calcChain xmlns="http://schemas.openxmlformats.org/spreadsheetml/2006/main">
  <c r="I99" i="1"/>
  <c r="I36"/>
  <c r="I37"/>
  <c r="I38"/>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I84"/>
  <c r="I85"/>
  <c r="I86"/>
  <c r="I87"/>
  <c r="I88"/>
  <c r="I89"/>
  <c r="I90"/>
  <c r="I91"/>
  <c r="I92"/>
  <c r="I93"/>
  <c r="I94"/>
  <c r="I95"/>
  <c r="I96"/>
  <c r="I97"/>
  <c r="I98"/>
  <c r="I100"/>
  <c r="I101"/>
  <c r="I102"/>
  <c r="I103"/>
  <c r="I104"/>
  <c r="I105"/>
  <c r="I1"/>
  <c r="K99"/>
  <c r="K100"/>
  <c r="K101"/>
  <c r="K102"/>
  <c r="K103"/>
  <c r="K104"/>
  <c r="K105"/>
  <c r="C35"/>
  <c r="F28"/>
  <c r="D28"/>
  <c r="I24"/>
  <c r="I25"/>
  <c r="I26"/>
  <c r="I27"/>
  <c r="I28"/>
  <c r="I29"/>
  <c r="I30"/>
  <c r="I31"/>
  <c r="I32"/>
  <c r="I33"/>
  <c r="I34"/>
  <c r="I35"/>
  <c r="K24"/>
  <c r="K23"/>
  <c r="K22"/>
  <c r="K21"/>
  <c r="K20"/>
  <c r="K18"/>
  <c r="K98"/>
  <c r="K97"/>
  <c r="K96"/>
  <c r="K95"/>
  <c r="K94"/>
  <c r="K93"/>
  <c r="K92"/>
  <c r="K91"/>
  <c r="K90"/>
  <c r="K89"/>
  <c r="K88"/>
  <c r="K87"/>
  <c r="T10" s="1"/>
  <c r="K86"/>
  <c r="K85"/>
  <c r="K84"/>
  <c r="K83"/>
  <c r="K82"/>
  <c r="K81"/>
  <c r="K80"/>
  <c r="K79"/>
  <c r="K78"/>
  <c r="K77"/>
  <c r="K76"/>
  <c r="K75"/>
  <c r="K74"/>
  <c r="K73"/>
  <c r="K72"/>
  <c r="K71"/>
  <c r="K70"/>
  <c r="K69"/>
  <c r="K68"/>
  <c r="K67"/>
  <c r="K66"/>
  <c r="K65"/>
  <c r="K64"/>
  <c r="K63"/>
  <c r="K62"/>
  <c r="K61"/>
  <c r="K60"/>
  <c r="K59"/>
  <c r="K58"/>
  <c r="K57"/>
  <c r="K56"/>
  <c r="K55"/>
  <c r="K54"/>
  <c r="K53"/>
  <c r="K52"/>
  <c r="K51"/>
  <c r="K50"/>
  <c r="K49"/>
  <c r="K48"/>
  <c r="K47"/>
  <c r="K46"/>
  <c r="K45"/>
  <c r="K44"/>
  <c r="K43"/>
  <c r="K42"/>
  <c r="K41"/>
  <c r="K40"/>
  <c r="K39"/>
  <c r="K38"/>
  <c r="K37"/>
  <c r="K36"/>
  <c r="K35"/>
  <c r="K34"/>
  <c r="K33"/>
  <c r="K32"/>
  <c r="K31"/>
  <c r="K30"/>
  <c r="K29"/>
  <c r="K28"/>
  <c r="K27"/>
  <c r="K26"/>
  <c r="K25"/>
  <c r="K19"/>
  <c r="K17"/>
  <c r="K16"/>
  <c r="K15"/>
  <c r="K14"/>
  <c r="K13"/>
  <c r="K12"/>
  <c r="K11"/>
  <c r="K10"/>
  <c r="K9"/>
  <c r="K8"/>
  <c r="K7"/>
  <c r="K6"/>
  <c r="K5"/>
  <c r="K4"/>
  <c r="K3"/>
  <c r="K2"/>
  <c r="K1"/>
  <c r="I3"/>
  <c r="I4"/>
  <c r="I5"/>
  <c r="I6"/>
  <c r="I7"/>
  <c r="I8"/>
  <c r="I9"/>
  <c r="I10"/>
  <c r="I11"/>
  <c r="I12"/>
  <c r="I13"/>
  <c r="I14"/>
  <c r="I15"/>
  <c r="I16"/>
  <c r="I17"/>
  <c r="I18"/>
  <c r="I19"/>
  <c r="I20"/>
  <c r="I21"/>
  <c r="I22"/>
  <c r="I23"/>
  <c r="I2"/>
  <c r="D31" l="1"/>
  <c r="T12"/>
</calcChain>
</file>

<file path=xl/sharedStrings.xml><?xml version="1.0" encoding="utf-8"?>
<sst xmlns="http://schemas.openxmlformats.org/spreadsheetml/2006/main" count="7160" uniqueCount="640">
  <si>
    <t>BOY - KİLO ORANLARI</t>
  </si>
  <si>
    <t>A33F1 ( KİLO FAZLALIĞI )</t>
  </si>
  <si>
    <t>A32F1 ( KİLO AZLIĞI )</t>
  </si>
  <si>
    <t xml:space="preserve">BOY :   </t>
  </si>
  <si>
    <t xml:space="preserve">KİLO :   </t>
  </si>
  <si>
    <t xml:space="preserve"> Cm.</t>
  </si>
  <si>
    <t xml:space="preserve"> Kg.</t>
  </si>
  <si>
    <t>ESENLER Askerlik Şubesi</t>
  </si>
  <si>
    <t>Yoklama formuna yazılan yazılarda değişiklik yapılacaksa yazının üzeri yazılanın okunacağı şekilde tek çizgi ile çizilmeli ve yanında doktor kaşesi vurulup imzalanmalıdır.</t>
  </si>
  <si>
    <t>SAĞLIK KARARI/KODU :</t>
  </si>
  <si>
    <t>BOY                                :</t>
  </si>
  <si>
    <t xml:space="preserve">KİLO        :   </t>
  </si>
  <si>
    <t>Yoklama formunu hazırlayan Askerlik şubesine kaytlı yükümlüler için 1 adet, farklı askerlik şubesine kayıtlı yükümlüler için 1 adeti şubesine gönderilmek üzere 2 adet yoklama formu tanzim edilir. Her iki formunda aynı olacak şekilde doldurulması gerekmektedir.</t>
  </si>
  <si>
    <t>Yoklama Formunda Meslek, özellik gibi boş olan haneler sağlık ocağı tarafından doldurulmamalıdır.</t>
  </si>
  <si>
    <t>A1F1</t>
  </si>
  <si>
    <t>A2F1</t>
  </si>
  <si>
    <t>Görmeyi bozmayan kronik konjonktivit ve blefaritler.</t>
  </si>
  <si>
    <t xml:space="preserve">A2F2  </t>
  </si>
  <si>
    <t>Bir veya iki gözde santral görmeyi bozmayan pitozisler.</t>
  </si>
  <si>
    <t>A2F3</t>
  </si>
  <si>
    <t>Bir veya iki gözde hafif semblefaron.</t>
  </si>
  <si>
    <t>A2F4</t>
  </si>
  <si>
    <t>Göz kapaklarında hafif şekil bozuklukları, noksanlıkları lagoftalmi, kirpik yokluğu ve tik.</t>
  </si>
  <si>
    <t>A3F1</t>
  </si>
  <si>
    <t xml:space="preserve">Görme derecesi 1. Maddenin SYY - A dilimi kadar olan kornea,konjonktiva ve kapaklarda sikatris bırakmış hastalıklar ve trahom sekelleri. </t>
  </si>
  <si>
    <t>A4F1</t>
  </si>
  <si>
    <t>Bir veya iki gözde göz yaşı yolları ve kesesinin deformiteleri ve fonksiyon bozukluklarına bağlı göz yaşarmaları.</t>
  </si>
  <si>
    <t>A5F1</t>
  </si>
  <si>
    <t>Görme derecesi 1. Maddenin SYY - A dilimi kadar olan şaşılıklar.</t>
  </si>
  <si>
    <t>A5F2</t>
  </si>
  <si>
    <t>Bir gözde tek kasın paralizisi.</t>
  </si>
  <si>
    <t>A5F3</t>
  </si>
  <si>
    <t>Görme derecesi 1. Maddenin SYY - A dilimi kadar olan nistagmuslar.</t>
  </si>
  <si>
    <t>A6F1</t>
  </si>
  <si>
    <t xml:space="preserve">Camlarla düzeltildikten sonra görme derecesi 1. Maddenin SYY - A dilimi kadar olan kornea, lens ve vitreusun kesafetleri,  göz tabakalarının çeşitli şekil bozuklukları ve hastalıklarının bıraktığı sekeller. </t>
  </si>
  <si>
    <t>A6F2</t>
  </si>
  <si>
    <t>Camlarla düzeltildikten sonra görme derecesi 1. Maddenin SYY - A dilimi kadar olan bir veya iki gözde psödofaki (ameliyatla lens ekstraksiyonu + göz içi lens implantasyoniusu).</t>
  </si>
  <si>
    <t>A6F3</t>
  </si>
  <si>
    <t xml:space="preserve">Camlarla düzeltildikten sonra görme derecesi 1 maddenin SYY - A dilimi kadar olan bir gözde vitrektomi ameliyatları. </t>
  </si>
  <si>
    <t>A6F4</t>
  </si>
  <si>
    <t>Keratorefraktif ameliyat geçirmiş, görmesi tahsihle 1. Maddenin SYY - A dilimi kadar olanlar.</t>
  </si>
  <si>
    <t>A7F1</t>
  </si>
  <si>
    <t>Bir veya iki gözde 7 diyoptriye kadar olan (7 hariç) miyopi ve hipermetropi.</t>
  </si>
  <si>
    <t>A7F2</t>
  </si>
  <si>
    <t>A7F3</t>
  </si>
  <si>
    <t>Her iki gözün refraksiyon değerlerinin sferik eşdeğerleri farkı 6 diyoptriye kadar (6 dahil) olan miyopi, 4 diyoptriye kadar (4 dahil) olan hipermetropi ve astigmatizmalar. (Değişik: 16/7/2008-08/13831 K.) NOT: Sferik Eşdeğer = Sferik Kusur + (Silenderik Kusur / 2) şeklinde hesaplanır.</t>
  </si>
  <si>
    <t>A7F4</t>
  </si>
  <si>
    <t>Her iki göz refraksiyon kusuru toplamı 14 diyoptriye kadar (14 hariç) olan miyopi, hipermetropi ve astigmatizmaîar.NOT: Astigmatizmalarda, iki göz arasındaki refraksiyon kusuru toplamında, refraksiyon kusuru yüksek olan meridyenler esas alınır.</t>
  </si>
  <si>
    <t>A8F1</t>
  </si>
  <si>
    <t>Görme derecesi tam veya 1. Maddenin SYY - A dilimi kadar olan diskromatopsi ve hafif albinoz.</t>
  </si>
  <si>
    <t>A9F1</t>
  </si>
  <si>
    <t>Görme derecesi 1. Maddenin SYY - A dilimi kadar olan koroidea, retina ve görme sinirleri hastalıklarının sekelleri, şekil bozuklukları ve konjenital defektleri.</t>
  </si>
  <si>
    <t>A9F2</t>
  </si>
  <si>
    <t xml:space="preserve">{Değişik : 06/12/2004 - 2004/8202 S.Yön/32. mad) Görme yolları ve retina patolojileri nedeniyle görme dereceleri  1.   Maddenin SYY - A diliminde olan görme alanının; bir gözde 2/3' ten az yada her iki gözde 1/2' den az kaybı. </t>
  </si>
  <si>
    <t>A9F3</t>
  </si>
  <si>
    <t>Reaksiyon göstermeyen orbita yabancı cisimleri.</t>
  </si>
  <si>
    <t>A9F4</t>
  </si>
  <si>
    <t>A9F5</t>
  </si>
  <si>
    <t>A9F6</t>
  </si>
  <si>
    <t>Bir veya iki gözün retina ve retina damarlarında patalojik değişiklikler göstermeyen ritena kanaması (Görme derecesi 1. Maddenin SYY - A dilimi kadar olmak şartı ile).</t>
  </si>
  <si>
    <t>A9F7</t>
  </si>
  <si>
    <t>Bir veya iki gözde fonksiyonel bozukluk yapmamış glokom veya bir gözde glokom ameliyatlısı (Görme derecesi 1. Maddenin SYY - A dilimi kadar olmak şartı ile).</t>
  </si>
  <si>
    <r>
      <t>(Değişik : 06/12/2004 - 2004/8202 S.Yön/30. mad) Camlarla düzeltildikten sonra her iki</t>
    </r>
    <r>
      <rPr>
        <i/>
        <sz val="14"/>
        <color indexed="23"/>
        <rFont val="Arial"/>
        <family val="2"/>
        <charset val="162"/>
      </rPr>
      <t xml:space="preserve"> </t>
    </r>
    <r>
      <rPr>
        <sz val="14"/>
        <color indexed="8"/>
        <rFont val="Arial"/>
        <family val="2"/>
        <charset val="162"/>
      </rPr>
      <t>gözün görme dereceleri (bir gözün görmesi 0.2 den aşağı olmamak kaydı ile) toplam 10/10 ilâ  20/10 arasında olması (10/10 dahil).</t>
    </r>
  </si>
  <si>
    <t xml:space="preserve">Bir veya iki gözde 7 diyoptriye kadar olan (7 hariç) astigmatizmalar. NOT: Mixt astigmatizmalarda iki eksen arasındaki fark dikkate alınır. </t>
  </si>
  <si>
    <t xml:space="preserve">Bir gözde retina dekolmanı (tedavi ve ameliyattan sonra dekolmanlı gözün görme derecesinin 0.2 veya daha yukarı olması kaydıyla). </t>
  </si>
  <si>
    <t xml:space="preserve">Tedaviden sonra görme kuvveti 1. Maddenin SYY - A dilimi kadar olan bulbusun, adnexlerin ve orbitanın tümörleri ve ekzoftalmiler. </t>
  </si>
  <si>
    <t>A10F1</t>
  </si>
  <si>
    <t>{Değişik: 16/7/2008-08/13831 K.) Santral sinir sisteminin ya da örtülerinin (dura, araknoid ve benzeri) ve vasküler yapılarının (vasküler patolojiler ve tümörler hariç) hafif derecedeki fonksiyon bozuklukları ya da sekelleri {Nörolojik veya psikiatrik bulgu vermeyen Arnold-Chiari malformasyonu, hidrosefali ve tüm intrakranial araknoid kistler bu madde içinde değerlendirilecektir.)</t>
  </si>
  <si>
    <t>A11F1</t>
  </si>
  <si>
    <t>Periferik sinir sisteminin hafif derecedeki fonksiyon bozuklukları ya da sekelleri. (Spinal kord yada kök basısına neden olan veya foramende daralma yapan lezyonlar bu kapsamda değerlendirilmeyip bu listenin 63ncü maddesine göre karar verilecektir.)</t>
  </si>
  <si>
    <t>A11F2</t>
  </si>
  <si>
    <t>Sinir sistemi ile ilgili kas hastalıklarının hafif derecedeki fonksiyon bozuklukları ya da sekelleri.</t>
  </si>
  <si>
    <t>A12F1</t>
  </si>
  <si>
    <t>Epilepsiler dışında kalan sinir sisteminin hafif derecedeki paroksismal hastalıkları ya da arızaları.</t>
  </si>
  <si>
    <t>A12F2</t>
  </si>
  <si>
    <t>Klinik ve labaratuvar bulgular normal olup da elektroansefalogramlarda (EEC)' de belirgin bulgular (fokal veya jeneralize diken, keskin dalga, kompleksler, fokal veya jeneralize yavaş aktivite) gösterenler.</t>
  </si>
  <si>
    <t>A12F3</t>
  </si>
  <si>
    <t>(Değişik: 16/7/2008-08/13831 K.JAnamnez ve klinik bulgularla kesin epilepsi tanısı konulamayan, spesifik EEG bulgusu olmayan paroksismal bayılmalar.</t>
  </si>
  <si>
    <t>A12F4</t>
  </si>
  <si>
    <t>(Ek:16/7/2008-08/13831 K.)Spesifik EEG veya görüntüleme bulgusu olmayan, ancak anamnezinden veya tıbbi belgelerinden nöbetlerinin seyrek olduğu anlaşılan epüeptik hastalar.</t>
  </si>
  <si>
    <t>A13F1</t>
  </si>
  <si>
    <t>1. Otonom sinir sisteminin hafif derecedeki hastalık ya da fonksiyon bozuklukları.</t>
  </si>
  <si>
    <t>A14F1</t>
  </si>
  <si>
    <t>Kraniumun başlık altında belli olmayan hafif şekil bozuklukları.</t>
  </si>
  <si>
    <t>A14F2</t>
  </si>
  <si>
    <t xml:space="preserve">Nörolojik ve psikiyatrik semptom ve bulgu vermeyen ve ameliyat endikasyonu olmayan kranium içi yabancı cisimler. </t>
  </si>
  <si>
    <t>A14F3</t>
  </si>
  <si>
    <t xml:space="preserve">Teşhis ve tedavi amacı ile yapılmış, nabazanı olmayan, fibröz kal teşekkül etmiş trepanasyonlar.  (Değişik: 4/5/1993-93/4398 K.) </t>
  </si>
  <si>
    <t>A14F4</t>
  </si>
  <si>
    <t xml:space="preserve">Nörolojik ve psikiyatrik semptom ve bulguları olmayan, kraniumun her iki laminastnı ilgilendiren tek veya birden fazla, toplamı 8 cm2 (dahil) fibröz kal teşekkül etmiş ya da ameliyatla tamir edilmiş kemik defektleri. </t>
  </si>
  <si>
    <t>A15F1</t>
  </si>
  <si>
    <t>(Değişik: 16/7/2008-08/13831 K.) Şizoid, şizotipal, paranoid ve borderline kişilik.</t>
  </si>
  <si>
    <t>A15F2</t>
  </si>
  <si>
    <t xml:space="preserve">(Değişik: 16/7/2008-08/13831 K.) Tek hecme hâlinde geçirilmiş ve tamamen iyileşmiş, altı aydan kısa süren psikotik bozukluklar. </t>
  </si>
  <si>
    <t>A15F3</t>
  </si>
  <si>
    <t>(Ek: 16/7/2008-08/13831 K.) Tedavi ile düzelmiş ya da tek hecme halinde geçirilmiş bipolar bozukluklar.</t>
  </si>
  <si>
    <t>A16F1</t>
  </si>
  <si>
    <t xml:space="preserve">(Değişik: 16/7/2008-08/13831 K.) Histrionik, narsisistik, obsesif-kompulsif, çekingen, bağımlı kişilik bozuklukları. </t>
  </si>
  <si>
    <t>A16F2</t>
  </si>
  <si>
    <t xml:space="preserve">A16F3 </t>
  </si>
  <si>
    <t>Hafif ve orta derecede konuşma bozuklukları.</t>
  </si>
  <si>
    <t>(Değişik: 16/7/2008-08/13831 K.) Geçirilmiş anksiyete, somatoform, dissosiyatif, depresif bozukluklar, uyum bozuklukları ve bunların alt tipleri.</t>
  </si>
  <si>
    <t>A16F4</t>
  </si>
  <si>
    <t>Geçirilmiş psikomotik hastalıklar. AÇIKLAMA : Bu fıkralara gireceklerin askerlik ortamına uyumlarının bozulmamış olması, çalışma güç ve verimliliklerinin azalmamış olması gereklidir.</t>
  </si>
  <si>
    <t>A17F1</t>
  </si>
  <si>
    <t>(Değişik: 16/7/2008-08/13831 K.) Antisosyal kişilik.</t>
  </si>
  <si>
    <t>(Değişik: 16/7/2008-08/13831 K.) Madde kötüye kullanımı ya da geçirilmiş madde bağımlılığı.</t>
  </si>
  <si>
    <t>A17F2</t>
  </si>
  <si>
    <t>A17F3</t>
  </si>
  <si>
    <t>{Değişik: 16/7/2008-08/13831 K.) Sınır düzeyde entellektüel işlev bozukluğu.</t>
  </si>
  <si>
    <t>A18F1</t>
  </si>
  <si>
    <t xml:space="preserve">(Değişik : 06/12/2004 - 2004/8202 S.Yön/37. mad) Organik ruhsal nedenlere bağlı çok hafif derecede kişilik değişmeleri. </t>
  </si>
  <si>
    <t>A18F2</t>
  </si>
  <si>
    <t>(Değişik: 16/7/2008-08/13831 K.) Geçirilmiş organik ruhsal bozukluklar.</t>
  </si>
  <si>
    <t>A18F3</t>
  </si>
  <si>
    <t>Hafif derecede tik bozuklukları.</t>
  </si>
  <si>
    <t>A18F4</t>
  </si>
  <si>
    <t xml:space="preserve">(Değişik: 16/7/2008-08/13831 K.) Uyku bozuklukları. AÇIKLAMA: Bu maddenin B ve D diliminde tanımlananlar dışındaki uyku bozuklukları. </t>
  </si>
  <si>
    <t xml:space="preserve">(Ek:16/7/2008-08/13831 K.)Gelişimsel bozukluklar. AÇIKLAMA: Bu maddenin B ve D diliminde yer alanlar dışındaki gelişimsel bozukluklar. </t>
  </si>
  <si>
    <t>A18F5</t>
  </si>
  <si>
    <t>A19F1</t>
  </si>
  <si>
    <t>A19F2</t>
  </si>
  <si>
    <t>Her iki kulağın fısıltı sesini 2 (dahil) metreden yukarı (30-40 dB arası) mesafeden işitecek derecedeki sağırlıkları.</t>
  </si>
  <si>
    <t>A19F3</t>
  </si>
  <si>
    <t xml:space="preserve">(Değişik: 16/7/2008-08/13831 K.) Bir veya iki kulakta 4000 (dahil) frekanstan itibaren 60 dB'in üstünde nörosensoriyel işitme kayıpları. </t>
  </si>
  <si>
    <t>A20F1</t>
  </si>
  <si>
    <t>İşitme kuvveti A/19 kadar olan dış kulak yolları darlıkları ya da hafif derecedeki sayvan şekil bozuklukları.</t>
  </si>
  <si>
    <t>A20F2</t>
  </si>
  <si>
    <t>Dış kulak yolu normal olmak şartıyla bir taraflı kulak kepçesi yokluğu.</t>
  </si>
  <si>
    <t>A20F3</t>
  </si>
  <si>
    <t xml:space="preserve">Dış kulak yollarının travmaya veya kronik enfeksiyonlarına bağlı darlıkları veya hastalıkları (İşitmenin A/19 kadar olması hallerinde). </t>
  </si>
  <si>
    <t>A21F1</t>
  </si>
  <si>
    <t>İşitme kuvvetini A/19 kadar azaltan, kataral, sikatrisiyel, adaziv ya da orta kulağın sklerotik iltihapları,otoskleroz, labirenf atrofilerijabirenter hidropslar (işitme fonksiyonu bozmayan asemptomatik küçük kalker plakları sağlam kabul edilir.)</t>
  </si>
  <si>
    <t>A21F2</t>
  </si>
  <si>
    <t>İşitme fonksiyonu normal hudutlarda olan açık otit skatrisiyel.</t>
  </si>
  <si>
    <t>A21F3</t>
  </si>
  <si>
    <t xml:space="preserve">Her iki kulakta işitme fonksiyonu normal hudutlarda olan tek ya da çift taraflı stapedotomi, parsiyel ya da total stapedektomiler. </t>
  </si>
  <si>
    <t>A21F4</t>
  </si>
  <si>
    <t>İşitme kuvvetini A/19 kadar azaltan basit mastoidekîomi, osiküloplasti, timpanotomi ve timpanoplostiler.</t>
  </si>
  <si>
    <t>A22F1</t>
  </si>
  <si>
    <t>{Değişik: 16/7/2008-08/13831 K.) Konka hipertrofileri, burun polipleri, nefes alma ve konuşmayı güçleştiren burun boşluklarının septum deviasyonları, septal perforasyonları (Nefes alma ve konuşmayı güçleştirmeyen septum deviasyonları, paranazal sinüslerin havalı boşluklarının yarısından azını oblitere eden iyi huylu kistik lezyonları, mukozal kalınlaşma, akut enfeksiyonu sağlam kabul edilir.).</t>
  </si>
  <si>
    <t>A22F2</t>
  </si>
  <si>
    <t>Nefes alma ve konuşmayı güçleştirmeyen yüz farenks ve nazofarenkste şekil bozukluğu yapmamış tedavi ile düzeltilen sinüs havalanmasını bozmuş burun boşluğu nazofarenks ve paranazal sinüslerin iyi huylu tümörleri (osteom, anjiofibrom. adenom vs.)</t>
  </si>
  <si>
    <t>Hafif ses kısıklığı (Larenksin önemli şekil bozukluğu ya da hastalıklarına bağlı olmamak şartıyla).</t>
  </si>
  <si>
    <t>A23F1</t>
  </si>
  <si>
    <t>A23F2</t>
  </si>
  <si>
    <t xml:space="preserve">(Ek:16/7/2008-08/13831 K.)Trakeanın hiçbir komplikasyona sebep olmamış ve trakeanın devamlılığını bozmamış primer onarımları. </t>
  </si>
  <si>
    <r>
      <t>Bir kulağın sağlam olması durumunda (0-25 dB</t>
    </r>
    <r>
      <rPr>
        <vertAlign val="superscript"/>
        <sz val="14"/>
        <color indexed="8"/>
        <rFont val="Arial"/>
        <family val="2"/>
        <charset val="162"/>
      </rPr>
      <t>l</t>
    </r>
    <r>
      <rPr>
        <sz val="14"/>
        <color indexed="8"/>
        <rFont val="Arial"/>
        <family val="2"/>
        <charset val="162"/>
      </rPr>
      <t xml:space="preserve"> arası) diğer kulağın total olmayan işitme kayıpları.</t>
    </r>
  </si>
  <si>
    <t>A24F1</t>
  </si>
  <si>
    <t>Ameliyatla giderilmesi ve düzeltilmesi mümkün farenks şekil bozuklukları.</t>
  </si>
  <si>
    <r>
      <t>Ameliyatla düzeltilebilen, tek ve iki taraflı dudağın yarıkları, anomalileri, hastalıkları, yarık sekelleri, iyi ve kötü huylu tümörleri (bir yıl süre ile remisyonda kalmış), ayrıca hemanjiom tatuaj, keloid, pigmente nevüsler (Yüz bölgesinde 4 cm2</t>
    </r>
    <r>
      <rPr>
        <vertAlign val="superscript"/>
        <sz val="14"/>
        <color indexed="8"/>
        <rFont val="Arial"/>
        <family val="2"/>
        <charset val="162"/>
      </rPr>
      <t>,</t>
    </r>
    <r>
      <rPr>
        <sz val="14"/>
        <color indexed="8"/>
        <rFont val="Arial"/>
        <family val="2"/>
        <charset val="162"/>
      </rPr>
      <t>den, diğer vücut bölgelerinde 10 cm2*den büyük olanlar), görünümü ve mimik hareketleri bozan skarlar.</t>
    </r>
  </si>
  <si>
    <t>A25F1</t>
  </si>
  <si>
    <t>A25F2</t>
  </si>
  <si>
    <t>Ameliyatla düzeltilebilen burnun doğuştan büyüklükleri, şekil bozuklukları, anomalileri, sonraları olma kusurları ile çeşitli nedenlerle meydana gelmiş burun ucu şekil bozuklukları, kısa kolumella ve yaygın burun kanadı bozuklukları.</t>
  </si>
  <si>
    <t>A25F3</t>
  </si>
  <si>
    <t>Ameliyatla düzeltilebilen, kulak sayvanının doğmalık anomalileri, dış kulak yolu yokluğu, sonradan olma kulak sayvanı parsiyel ve total yoklukları, yanık sekelleri, selirn tümörleri ve hastalıkları.</t>
  </si>
  <si>
    <t>A25F4</t>
  </si>
  <si>
    <t>Ameliyatla düzeltilebilen yüzün, yanağın, periorbital kaş ve alın sahasının doğmalık anomalileri, skatrisleri, defektleri, hastalıkları, selim tümörleri (4 em2,den büyük olanlar) ve malign tümörleri (bir yıl süre ile remisyonda kalmış).</t>
  </si>
  <si>
    <t>A25F5</t>
  </si>
  <si>
    <t xml:space="preserve">Ameliyatla düzeltilebilen boynun konjenital anomalileri (kist.ftstül, tortikollis, kısa yelken boyun hastalıkları, yanık sekelleri ve selim tümörler). </t>
  </si>
  <si>
    <t>A25F6</t>
  </si>
  <si>
    <t>Ameliyatla düzeltilebilen tükrük bezlerinin hastalıkları ve selim tümörleri.</t>
  </si>
  <si>
    <t>A25F7</t>
  </si>
  <si>
    <t>Ameliyatla düzeltilebilen yaşlı yüzün, periorbital ve alın sahasının kırışıklığı, sarkıklığı ve fazla yağları.</t>
  </si>
  <si>
    <t>A25F8</t>
  </si>
  <si>
    <t>Ameliyatla düzeltilebilen, memenin konjenital ve hastalık sonucu meydana gelen şekil bozuklukları, pitozları, büyüklük ve küçüklükleri,yanık sekelleri ile selim tümörleri.</t>
  </si>
  <si>
    <t>A25F9</t>
  </si>
  <si>
    <t>Ameliyatla düzeltilebilen, karnın aşırı yağlanması, sarkıkları ye yanık sekelleri.</t>
  </si>
  <si>
    <t>A25F10</t>
  </si>
  <si>
    <t>Ameliyatla düzeltilebilen, alt ve üst ekstremitelerin deri ve yumuşak dokuların konjenital anomalileri, hastalıkları, selim tümörleri,yanık sekelleri, amputasyonları, replantasyonları.</t>
  </si>
  <si>
    <t>A25F11</t>
  </si>
  <si>
    <t xml:space="preserve">Ameliyatla düzeltilebilen, ağız içinin ve mukozalarının, dilin konjenital anomalileri ve hastalıkları ile selim tümörleri ve defektleri. </t>
  </si>
  <si>
    <t>A25F12</t>
  </si>
  <si>
    <t xml:space="preserve">Çeşitli nedenlerle meydana gelen vücudun tedaviden yararlanan fonksiyon ve görünüm bozukluğu yapmamış yanık sekelleri ve açık yaralan. </t>
  </si>
  <si>
    <t>A26F1</t>
  </si>
  <si>
    <t>Ameliyat ve tedavi ile düzeltilebilen, çiğnemeyi kısmen bozan çenenin odontojenik ve nonodontojenik hastalıkları (kist, fıstül, apse,selim tümörleri).</t>
  </si>
  <si>
    <t>A26F2</t>
  </si>
  <si>
    <t>Ameliyatla düzeltilebilen alt ve üst çenenin hafif derecedeki şekil bozuklukları.</t>
  </si>
  <si>
    <t>A26F3</t>
  </si>
  <si>
    <t>Ameliyat ve tedavi ile düzeltilebilen çene ekleminin hastalıkları.</t>
  </si>
  <si>
    <t>A26F4</t>
  </si>
  <si>
    <t>Ameliyat ve tedavi ile düzeltilebilen çenenin trismus,konstriksiyon ve ankilozları.</t>
  </si>
  <si>
    <t>A27F1</t>
  </si>
  <si>
    <t xml:space="preserve">Çiğneme, konuşma ve yutma fonksiyonlarını hafif derecede güçleştiren iyi olmuş, eski alt ve üst çene kırıkları, kemik iltihapları, şekil bozuklukları. </t>
  </si>
  <si>
    <t>A27F2</t>
  </si>
  <si>
    <t>Yüz görünümünü bozmayan yüz, orbita ve burun kemiği kırıkları ve sekelleri.</t>
  </si>
  <si>
    <t>A27F3</t>
  </si>
  <si>
    <t>(Değişik: 30/1/1997 - 97/9106 K.) Yüz görünümünü bozmayan yada hafif şekil bozukluğu yapmış yüzün, sinüslerinin ve çene kemiklerinin iltihabı, kistleri, iyi huylu benian kitleleri, hastalıkları ve sekelleri.</t>
  </si>
  <si>
    <t>A27F4</t>
  </si>
  <si>
    <t xml:space="preserve">Ameliyat ve protezle düzeltilebilen yumuşak damağın fonksiyon bozuklukları yapmamış yarıkları, delikleri ve defektleri. </t>
  </si>
  <si>
    <t>A27F5</t>
  </si>
  <si>
    <t>Ameliyatla veya ortodonktik tedavi ile düzeltilebilen çene anomalileri.</t>
  </si>
  <si>
    <t>A28F1</t>
  </si>
  <si>
    <t xml:space="preserve">{Değişik: 16/7/2008-08/13831 K.) 2mm. ve 2mm.den büyük en az karşılıklı 8 diş olmak üzere toplam 16 dişi ilgilendiren dişler arası açıklık. </t>
  </si>
  <si>
    <t>A28F2</t>
  </si>
  <si>
    <t xml:space="preserve">(Değişik: 16/7/2008-08/13831 K.) Alt ve üst dişler arasında 6mm. ve 6mm.den büyük iskeletsel alt çene gerilikleri (retrognatileri) veya 3mm. ve 3mm.den büyük iskeletsel alt çene ilerilikleri (prognatileri). </t>
  </si>
  <si>
    <t>(Değişik: 16/7/2008-08/13831 K.) Arka dişlerin yatay önde 5 mm. ve ömm.den fazla en az 5 dişi ilgilendiren temassızlıkları (laterognati).</t>
  </si>
  <si>
    <t>A28F3</t>
  </si>
  <si>
    <t>A28F4</t>
  </si>
  <si>
    <t>(Değişik: 16/7/2008-08/13831 K.) Alt ve üst çenenin her ikisinde toplam 16 dişte görülen çapraşıklıklar.</t>
  </si>
  <si>
    <t>A28F5</t>
  </si>
  <si>
    <t>(Değişik: 16/7/2008-08/13831 K.) Alt ve üst çenenin çiğnemeyi ve konuşmayı bozan arka bölgede tam ters kapanışa sahip her iki tarafta aşırı çene darlıkları veya çene genişlikleri (non-oklüzyon).</t>
  </si>
  <si>
    <t>A28F6</t>
  </si>
  <si>
    <t>Amilogenezis imperfekta ve dentinogenezis imperfekta.</t>
  </si>
  <si>
    <t>A28F7</t>
  </si>
  <si>
    <t xml:space="preserve">(Değişik: 16/7/2008-08/13831 K.) Alt ve üst çenede toplam 10 ve 10?dan fazla dişleri ilgilendiren yaygın mine hipoplazisi. </t>
  </si>
  <si>
    <t>A28F8</t>
  </si>
  <si>
    <t>A28F9</t>
  </si>
  <si>
    <t>Her türlü dolgu ve endodontik tedavi ile kurtulması mümkün olmayan zorunlu 5'den fazla diş çürükleri.</t>
  </si>
  <si>
    <t>A28F10</t>
  </si>
  <si>
    <t xml:space="preserve">Alveol kemiğinde en az 6 mm.ye varan kemik kaybına yol açan 5 dişden fazla dişleri ilgilendiren periodontitis ve periodontosis halleri. </t>
  </si>
  <si>
    <t>A28F11</t>
  </si>
  <si>
    <t>5 dişden fazla üçüncü derecede (3 mm.) diş mobilitesi mevcudiyeti.</t>
  </si>
  <si>
    <t>A28F12</t>
  </si>
  <si>
    <t>5'den fazla konjenital diş noksanlıkları.</t>
  </si>
  <si>
    <t>(Değişik: 16/7/2008-08/13831 K.) Sabit protezle düzeltilebilen, konuşma ve çiğnemeyi bozmayan alt ve üst çenenin, ortodontik tedavi gayesiyle çekilmiş dişler ile üçüncü büyük azı dişleri haricinde 7 ve 7?den fazla kısmi diş noksanlıkları.</t>
  </si>
  <si>
    <t>A29F1</t>
  </si>
  <si>
    <t>A29F2</t>
  </si>
  <si>
    <t xml:space="preserve">(Değişik: 16/7/2008-08/13831 K.) Hareketlere güçlük vermeyen, mental retardasyonu olmayan, tümörlü, pigmentli Von Recklinghausen hastalığı. </t>
  </si>
  <si>
    <t>A29F3</t>
  </si>
  <si>
    <t>Tedavi ile iyileşmiş ve silahlı hizmete engel olmayan deri tüberküloz ve tüberkülidleri.</t>
  </si>
  <si>
    <t>A30F1</t>
  </si>
  <si>
    <t>(Değişik: 16/7/2008-08/13831 K.) Silahlı hizmete engel olmayan, tedavi ile iyileşen veya iyileşme dönemleri gösterebilen kronik ve sınırlı deri hastalıkları ve belirtileri (psöriasisler, skleroderma plakları, lokalize atrofiler, kronik ekzamalar, yaygın olmayan vitiligo plakları, yürüyüşe ve silahlı hizmete engel olmayan çeşitli nedenlerle oluşmuş keratodermiler, sıcak mevsimlerde devam etmeyen iktiyozis, yaygın olmayan diskoid lupus eritematozus ve benzeri deri hastalıkları).</t>
  </si>
  <si>
    <t>A30F2</t>
  </si>
  <si>
    <t>Tedavi ile iyileşmeyen sınırlı alopecia areata plakları.</t>
  </si>
  <si>
    <t>A30F3</t>
  </si>
  <si>
    <t xml:space="preserve">(Değişik: 16/7/2008-08/13831 K.) Askerlik hizmetine engel olmayan fiziksel, kolinerjik ürtikerler, soğuk ürtikeri ve benzeri ürtikerler. </t>
  </si>
  <si>
    <t>A30F4</t>
  </si>
  <si>
    <t>Silahlı hizmete engel olmayan ve hareketlere güçlük vermeyen genetik geçişli deri hastalıkları.</t>
  </si>
  <si>
    <t>A30F5</t>
  </si>
  <si>
    <t xml:space="preserve">Sadece deri ve mukoza bulguları ile seyreden (aktif veya inaktif olabilir) Behçet hastalığı. </t>
  </si>
  <si>
    <t>A31F1</t>
  </si>
  <si>
    <t>Tedavi ile tamamen iyileşmiş, sekel bırakmamış sitiliz.</t>
  </si>
  <si>
    <r>
      <t>Çeşitli nedenlerle oluşmuş silahlı hizmete engel olmayan, lokalize ve az sayıda iyi huylu deri tümörleri,pigmente nevüsler, sikatrisler ve yanık sekelleri {yüz bölgesinde 4 cm2</t>
    </r>
    <r>
      <rPr>
        <vertAlign val="superscript"/>
        <sz val="14"/>
        <color indexed="8"/>
        <rFont val="Arial"/>
        <family val="2"/>
        <charset val="162"/>
      </rPr>
      <t>,</t>
    </r>
    <r>
      <rPr>
        <sz val="14"/>
        <color indexed="8"/>
        <rFont val="Arial"/>
        <family val="2"/>
        <charset val="162"/>
      </rPr>
      <t>den, diğer vücut bölgelerinde 10 cm2den büyük olanlar).</t>
    </r>
  </si>
  <si>
    <t>A41F3</t>
  </si>
  <si>
    <t>Psikojenik poliüri ve polidipsiler.</t>
  </si>
  <si>
    <t>(Diyabetes mellitus, hipotiroidizm, karaciğer ve böbrek hastalıkları ve akromegali dışında ilaç kullanımı ve anoreksia nervosa gibi hastalıklara bağlı).</t>
  </si>
  <si>
    <t>A32F1</t>
  </si>
  <si>
    <t>20 yaşına girdiği halde boya göre ağırlıkta, boya göre standart ağırlık çizelgesindeki ağırlıkların alt sınırından 10 kg. (dahil)a kadar eksiklik (önce geçirilmiş hastalığa bağlı olsun veya olmasın).</t>
  </si>
  <si>
    <t>A32F2</t>
  </si>
  <si>
    <t xml:space="preserve">Boyu 210 cm'den fazla olup vücut kitle indeksleri {vücut ağırlığı kg/boy uzunluğunun karesi m2) 19-35 kg/m2 arasında olanlar. </t>
  </si>
  <si>
    <t>A33F1</t>
  </si>
  <si>
    <t>20 yaşına girdiği halde boya göre ağırlığın, Boya Göre Standart Ağırlık Çizelgesindeki üst sınırdan 30 kg. (dahil) fazlalığı.</t>
  </si>
  <si>
    <t>A34F1</t>
  </si>
  <si>
    <t>Bir bölgede lokalize lenf nodülleri büyüklüğünün tedavi sonucu geriye kalmış sekelleri (Lenfomalar ve Tbc.lenf nodülleri hariç).</t>
  </si>
  <si>
    <t>A35F1</t>
  </si>
  <si>
    <t>Sekonder polistemiler, hiç bir klinik belirti vermeyen taşıyıcı durumundaki hemoglobinopatiler, anemi veya hemolize neden olmayan eritrosit enzim defektleri.</t>
  </si>
  <si>
    <t>A35F2</t>
  </si>
  <si>
    <t>Anemi, lökopeni, trombositopeni ve benign monoklonal gamapatiler.</t>
  </si>
  <si>
    <t>A36F1</t>
  </si>
  <si>
    <t>(Değişik madde: 06/12/2004 - 2004/8202 S.Yön/38. mad) Klinik ve lâboratuvar bulguları tam olarak iyileşmiş veya tedavi ile baskılanmış romatizmal eklem hastalıkları.</t>
  </si>
  <si>
    <t>A37F1</t>
  </si>
  <si>
    <t>(Ek :06/12/2004 - 2004/8202 S.Yön/39. mad)Tedavi ile tam olarak iyileşmiş, organ tutulumunu gösteren bulgusu olmayan otoimmün bağ dokusu hastalıkları veya vaskülitler.</t>
  </si>
  <si>
    <t>A37F2</t>
  </si>
  <si>
    <t>(Ek :06/12/2004 - 2004/8202 S.Yön/39. mad) Osteoporoza neden olmamış doğumsal veya edinsel metabolik veya endokrin bozukluklara bağlı kemik hastalıkları (Osteogenezis İmperfekta, Paget Hastalığı ve benzeri).</t>
  </si>
  <si>
    <t>A37F3</t>
  </si>
  <si>
    <t>(Ek :06/12/2004 - 2004/8202 S.Yön/39. mad) Eklem hareketlerinde belirgin gevşeklik, tekrarlayan çıkıklar veya organ tutulumu olmayan doğumsal bağ dokusu hastalıkları (Benign Hipermobilite Sendromu, Ehler Danlos Hastalığının hafif formları ve benzeri).</t>
  </si>
  <si>
    <t>A37F4</t>
  </si>
  <si>
    <t>(Değişik:06/12/2004 - 2004/8202 S.Yön/39. mad) Lâboratuvar bulguları olan ve bunun dışında herhangi bir tromboz bulgusu olmayan antifosfolipid sendromu.</t>
  </si>
  <si>
    <t>A37F5</t>
  </si>
  <si>
    <t>A37F6</t>
  </si>
  <si>
    <t>(Ek:16/7/2008-08/13831 K.)Klinikve laboratuar olarak atağı (peritonit, artrit, plörit ve benzeri) tespit edilmeyen otoinflamatuvar hastalıklar.</t>
  </si>
  <si>
    <t>A38F1</t>
  </si>
  <si>
    <t>Beden hareketlerini bozmayan nörojenik, metabolik, romiatizmal,endokrin bozukluklara bağlı artropati sekelleri (arızanın yerine göre Kas ve İskelet Sistemindeki maddelerin A dilimlerindeki fıkralar gereğince işlem yapılır).(Mülga : 06/12/2004 - 2004/8202 S.Yön/58.Mad)</t>
  </si>
  <si>
    <t>A39F1</t>
  </si>
  <si>
    <t>(Değişik: 30/1/1997-97/9106 K.) Her türlü tedavi ile tam şifa bulan eklem dışı romatizmal, otoimmün konnektif doku hastalıkları.(Mülga : 06/12/2004 - 2004/8202 S.Yön/58. Mad)</t>
  </si>
  <si>
    <t>A40F1</t>
  </si>
  <si>
    <t>Diabetes mellitusa bağlı olmayan geçici hiperglisemiler.glikozüriler, mellitüriler.</t>
  </si>
  <si>
    <t>A40F2.</t>
  </si>
  <si>
    <t>(Değişik: 16/7/2008-08/13831 K.) Komplikasyon yapmamış ve kontrol altına alınabilen diabetes mellituslar.</t>
  </si>
  <si>
    <t>A40F3</t>
  </si>
  <si>
    <t>Glukoz tolerans bozukluğu olaniar.NOT: Sekonder tipte glikozürilerde (Hipertiroidi, Hiperpitüitarizm,Tireotoksikozis,Gastrektomi, Gastroenterostomi, v.b.) neden olan hastalığa göre işlem yapılır.</t>
  </si>
  <si>
    <t>A40F4</t>
  </si>
  <si>
    <t>Komplikasyon yapmamış kontrol altında tutulabilen primer hiperürisemiler.</t>
  </si>
  <si>
    <t>A41F1</t>
  </si>
  <si>
    <t>(Değişik: 30/1/1997 - 97/9106 K.)Kişinin çalışma gücünü bozmayan, şekil bozukluğu yapmamış ve endokrin salgılarda her hangi bir belirti vermeyen iç salgı bezlerinin hastalık veya hafif derecedeki arıza ve sekelleri (Gecikmiş pubertejnfertilite, tedavi ile düzelmiş hipogonadizm, kriptorsizm ameliyatlısı,erkek ve kadın menopozu, fonksiyon ve şekil bozukluğu yapmamış basit guatr, ötroit nodüler guatrJinekomasti, meme şekil bozuklukları v.b.).</t>
  </si>
  <si>
    <t>A41F2</t>
  </si>
  <si>
    <t>Fonksiyon bozukluğu yapmamış kısmi troidektomiler.</t>
  </si>
  <si>
    <t>A41F4</t>
  </si>
  <si>
    <t>(Ek: 7/1 /2002-2002/3627 K.) İdiyopatik hiperlipidemi ve sekonder hiperlipidemiler (Diyabetes mellitus, hipotiroidizm, karaciğer ve böbrek hastalıkları ve akromegali dışında ilaç kullanımı ve anoreksia nervosa gibi hastalıklara bağlı).</t>
  </si>
  <si>
    <t>A42F1</t>
  </si>
  <si>
    <t>Sebebi bulunamayan ve organik kalp hastalığına bağlı olmayan fizyolojik suffller.</t>
  </si>
  <si>
    <t>A42F2</t>
  </si>
  <si>
    <t>(Değişik: 16/7/2008-08/13831 K.) Otonom sinir sistemi bozuklukları (Aşırı terleme, Labil Hipertansiyon, Postural Hipotansiyon, Vazovagal Senkop), sinüzal taşikardi, sinüzal bradikardi, nörosirkülatuar asteni (Labil Hipertansiyon 72 nci madde kapsamında değerlendirilir).</t>
  </si>
  <si>
    <t>A42F3</t>
  </si>
  <si>
    <t>Aritmiye neden olmayan preeksitasyon sendromları.</t>
  </si>
  <si>
    <t>A42F4</t>
  </si>
  <si>
    <t>(Değişik: 16/7/2008-08/13831 K.) Kalpte fonksiyon bozukluğu yapmamış pozisyon ve yer değiştirme anomalileri (Dextrokardi, dextropozisyon, situs inversus totalis ve benzeri).</t>
  </si>
  <si>
    <t>A42F5</t>
  </si>
  <si>
    <t xml:space="preserve">(Değişik: 16/7/2008-08/13831 K.) Organik nedene bağlı olmayan eksik veya tam sağ dal blokları (askeri öğrenci adaylarında sağlam kabul edilir). </t>
  </si>
  <si>
    <t>A42F6</t>
  </si>
  <si>
    <t>(Değişik: 30/1/1997 - 97/9106 K.) Her türlü tedavi ile tam şifa bulan eklem dışı romatizmal, otoimmün konnektif doku hastalıkları.(Mülga: 16/7/2008-08/13831 K.)</t>
  </si>
  <si>
    <t>A42F7</t>
  </si>
  <si>
    <t>(Değişik: 16/7/2008-08/13831 K.) Eko ve anjiyografi çalışmaları sonucunda kalp hastalığı tespit edilmeyen seyrek gelen unifokal ventriküler prematüre atımlar, wandering atriyal pacemaker, seyrek gelen atrial ve nodal ekstrasistoller. AÇIKLAMA: Jet pilotu ve taarruz helikopteri pilotlarında elektrofizyolojik çalışma ile taşikardi indüklenemeyenlere uçuş verilir.</t>
  </si>
  <si>
    <t>A42F8</t>
  </si>
  <si>
    <t>(Değişik:06/12/2004 - 2004/8202 S.Yön/41. mad)Gradient yapmamış, yetmezlik oluşmamış bikuspit aorta, mitral kapak prolapsusu, patent foramen ovale, inter atrial septal anevrizma, çift aorta, persistan sol superior vena cava gibi hemodinamik fonksiyon bozukluğu yapmamış anomalili hastalar. Komplikasyona neden olmamış atrial ve ventriküler membranlar (embriyonel atıklar). AÇIKLAMA: Bu fıkra; erbaş ve erlerde en az altı aylık hava değişimi; yükümlülerde ise en az bir yıl şevki geciktirme işleminden sonra uygulanır.</t>
  </si>
  <si>
    <t>A42F9</t>
  </si>
  <si>
    <t xml:space="preserve">Elektrofizyolojik çalışma ve kateter ablasyonu ile başarıyla komplikasyonsuz ve nüks görülmeden tedavi edilmiş olan çeşitli aritmiler. </t>
  </si>
  <si>
    <t>A43F1</t>
  </si>
  <si>
    <t>Ameliyatla giderilebilen bir veya iki ekstremitede (alt, üst) venöz dolaşım yetersizliği yapmamış, hafif yüzeysel varisler, küçük travmatik anevrizmalar ve hafif hemoroidler.</t>
  </si>
  <si>
    <t>A43F2</t>
  </si>
  <si>
    <t>Kişinin çalışmasına engel olmayan, organik ve trofik komplikasyon yapmamış,vazomotor bozukluklara bağlı ve önemsiz, damar arızaları (Raynaud Fenomeni, Akrosiyanoz, Livedo Retikülaris v.b.).</t>
  </si>
  <si>
    <t>A43F3</t>
  </si>
  <si>
    <t>Çalışma ve neden hareketlerine engel olmayan Hemanjiom,Telenjiektazi gibi iyi huylu damar tümörleri, hiç bir klinik belirti vermeyen ve sadece renk değişikliği ile kendini belli eden A-V fıstüller.</t>
  </si>
  <si>
    <t>A43F4</t>
  </si>
  <si>
    <t>Çalışma gücünü bozmayan, hafif, lokai elefantiyazis ve diğer lenf sistemi hastalıkları.</t>
  </si>
  <si>
    <t>A43F5</t>
  </si>
  <si>
    <t>Ameliyat olsun ya da olmasın, trofik komplikasyon yapmamış Servikal Kot Sendromu, Omuz Kuşağı Sendromu, Scalenus Anticus Sendromu, Hiperabdüksiyon Sendromu, v.b.</t>
  </si>
  <si>
    <t>A43F6</t>
  </si>
  <si>
    <t xml:space="preserve">(Değişik:06/12/2004 - 2004/8202 S.Yön/42. mad) Primer sütür ile müdahale yapılmış periferik damar hastalıkları veya yaralanmaları </t>
  </si>
  <si>
    <t>A43F7</t>
  </si>
  <si>
    <t>Ameliyat olsun ya da olmasın organik ve trofik bozukluk yapmamış Torasik Outlet Send romlar.</t>
  </si>
  <si>
    <t>A44F1</t>
  </si>
  <si>
    <t>Ortostatik albuminüriler, nefrit veya nefroz sekeli olmayan proteinüriler.</t>
  </si>
  <si>
    <t>A44F2</t>
  </si>
  <si>
    <t>Proteinüri, böbrek fonksiyon bozukluğu ve sistemik arteriyel hipertansiyon bulgularından hiç birisi saptanamayan nefropatililer.</t>
  </si>
  <si>
    <t>A45F1</t>
  </si>
  <si>
    <t>A45F</t>
  </si>
  <si>
    <t>A45F3</t>
  </si>
  <si>
    <t>A45F4</t>
  </si>
  <si>
    <t>A45F5</t>
  </si>
  <si>
    <t>A45F6</t>
  </si>
  <si>
    <t>A45F7</t>
  </si>
  <si>
    <t>A45F8</t>
  </si>
  <si>
    <t>A45F9</t>
  </si>
  <si>
    <t>A45F10</t>
  </si>
  <si>
    <t>A45F11</t>
  </si>
  <si>
    <t>A45F12</t>
  </si>
  <si>
    <t>(Değişik : 01.12.2004 -2004/8202S.yön/43.Mad) Gastritler, hafif özofajitler(Savary-Miller Evre I, II) özefagusun spazmları, özefagusun semptomsuz divertikülleri, tedavi ile iyileşebilen diğer hastalıkları , kompikasyonsuz ve asemptomatik akalazya.</t>
  </si>
  <si>
    <t>Hiatal, paraözafajial ve diafragma fıtıklarının ve diafragma anomalilerinin komplikasyonsuz ameliyatları, komplikasyonsuz subdiyafragmatik apse ameliyatları.</t>
  </si>
  <si>
    <t>Semptomsuz ve fiziki bulgu vermeyen mide veya duodeum anomalileri mide ve duodenumun tıbbi tedavi ile iyileşmiş peptik ülser sekelleri (Radyolojik veya Endoskopik Pilor ve/veya Bulbus Deformasyonları).</t>
  </si>
  <si>
    <t>Mide ve duodenumun semptomsuz divertikülleri.</t>
  </si>
  <si>
    <t>Fonksiyonel olarak komplikasyon yapmamış, mide veya duodenumun peptik ülser ameliyatları (Her türlü Vagotomiler,Piloroplastiler, Primersütür ve gastrooduodenostomi operasyonları).</t>
  </si>
  <si>
    <t>Semptomsuz visseropitoz, midenin, ince ve kalın barsağın konjerital malformasyonları, divertikülleri, ince ve kalın barsağın rezeksiyonsuz veya askerlik görevini yapmaya engel teşkil etmeyen (Klinik ve lâboratuvar bulguların normal olduğu) segmenter rezeksiyonlu ameliyatları, tek veya bir kaç adet polipleri, İrritabl Kolon Sendromu.</t>
  </si>
  <si>
    <t>Karaciğer konjenital lob anomalileri.</t>
  </si>
  <si>
    <t>(Değişik:06/12/2004 - 2004/8202 S.Yön/43, mad) Safra kesesi ve yollarının semptomsuz konjenital anomalileri, bilier diskinezileri, safra kesesi taşları, laparotomi veya laparoskopik yapılmış kolesistektomiler, endoskopik şifinkterotomiler, endoskopik olarak safra yolu taşlarının çıkarılması, safra yollarının Alonso-Lej sınıflamasına göre tip II kistleri.</t>
  </si>
  <si>
    <t>(Değişik:06/12/2004 - 2004/8202 S.Yön/43, mad) Laparotomiler, askerlik görevine engel teşkil etmeyen karnın veya inguinal ya da perineal bölgenin ateşli silâh ve travmalarla, delici ve kesici aletlerle yaralanmaları ve bunların komplikasyonsuz ameliyatları, komplikasyonsuz karaciğer, pankreas ve dalak rüptür ameliyatları ile primer sütür ve splenorafiler sekelsiz batın içi abse ameliyatları.</t>
  </si>
  <si>
    <t>Uyarsız total biluribin düzeyi % 1 -3 mg. arasında olan ve diğer karaciğer fonksiyon testlerinin normal bulunduğu hafif hiperbilirubinemiler.</t>
  </si>
  <si>
    <t>(Değişik: 16/7/2008-08/13831 K.) Karaciğer transaminaz enzim düzeylerinde normalin üst sınırının iki katına (iki kat dahil) kadar fonksiyon bozukluğuna neden olmuş hepatosteatoz, etiyolojisi bulunamayan ve karaciğer biyopsisinde minimal reaktif değişikliklerin varolduğu normalin üst sınırının iki katına (iki kat dahil) kadar olan karaciğer transaminaz enzim yükseklikleri, etiyolojisi bulunamayan ve karaciğer biyopsi sonucunun tamamen normal bulunduğu tüm karaciğer transaminaz enzim yükseklikleri.</t>
  </si>
  <si>
    <t>Karaciğer ve dalağın semptomsuz, tesadüfen saptanan hemanjiomları, her türlü kistleri veya apseleri ile bunların-sekel bırakmamış her türlü ameliyatları veya perkütan girişimleri.</t>
  </si>
  <si>
    <t>A46F1</t>
  </si>
  <si>
    <t>A46F2</t>
  </si>
  <si>
    <t>A47F1</t>
  </si>
  <si>
    <t>A48F1</t>
  </si>
  <si>
    <t>A49F1</t>
  </si>
  <si>
    <t>A49F2</t>
  </si>
  <si>
    <t>A50F1</t>
  </si>
  <si>
    <t>A51F1</t>
  </si>
  <si>
    <t>(Değişik:06/12/2004 - 2004/8202 S.Yön/44. mad) Fonksiyon bozukluğu yapmamış, sınırlı, tüberküloz dışı primer ya da sekonder akciğer ve mediasten hastalıkları (akciğer fibrozisi, pnömokonyozis, sarkoidozis ve benzeri)</t>
  </si>
  <si>
    <t>(Değişik: 16/7/2008-08/13831 K.) Akciğer ve mediastenin tüberküloz dışı hastalıklarının birkaç tane fibröz yada kalsifiye sekelleri ile perfüzyon defekti veya konjenital koagülasyon anomalisi olmayan iyileşmiş pulmoner tromboemboliler.</t>
  </si>
  <si>
    <t>(Değişik:06/12/2004 - 2004/8202 S.Yön/45. mad) Fonksiyon bozukluğu yapmamış lokalize anfizem ve obstrüktif tip akciğer hastalıkları (kronik bronşit, anfizem, bronşiyal astma ve benzeri), minimal bronşektazi, apne epizotları sırasında oksijen satürasyonu % 80-89 ve benign kardiyak aritmiler olan ya da apne - hipopne indeksi 5-19 arasında olan uyku apnesi.</t>
  </si>
  <si>
    <t>(Değişik:06/12/2004 - 2004/8202 S.Yön/46. mad) Akciğer ve mediastenin hiçbir klinik belirti vermeyen, fonksiyon bozukluğu yapmamış yabancı cisimleri, küçük lokalize hava kistleri, konjenital anomalileri, tam tedavi edilmiş iyi huylu tümörleri.</t>
  </si>
  <si>
    <t>(Değişik:06/12/2004 - 2004/8202 S.Yön/47. mad) Faaliyet belirtileri bulunmayan kostodiafragmatik sinüs kapalılığı, fonksiyon bozukluğu yapmamış şeridi ya da lokalize bir sahadaki plevra kalınlaşmaları, fissüritler (tüberküloz etyolojili olanlar hariç).</t>
  </si>
  <si>
    <t>Tedavi edilmiş spontan pnomotorakslar.</t>
  </si>
  <si>
    <t>(Değişik:06/12/2004 - 2004/8202 S.Yön/48. mad) Fonksiyon bozukluğu ve komplikasyon yapmamış diafragma yükseklikleri ve evantrasyonlar.</t>
  </si>
  <si>
    <t xml:space="preserve">Toraksta fonksiyonel hiç bir bozukluk yapmamış, cerrahi girişimler ve hafif derecede göğüs kafesi şekil bozuklukları. </t>
  </si>
  <si>
    <t>A52F1</t>
  </si>
  <si>
    <t>A52F2</t>
  </si>
  <si>
    <t>A52F3</t>
  </si>
  <si>
    <t>(Değişik:06/12/2004 - 2004/8202 S.Yön/49. mad) Komplikasyon yapmadan tamamen iyileşmiş bakteri, virüs, fungus, protozoon ve diğer parazitlerin neden olduğu menenjit, meningo-ensefalit ve ensefalitler.</t>
  </si>
  <si>
    <t>Tedaviden sonra lâboratuvar ve klinik olarak tam olarak iyileşmemiş, hiçbir sekel kalmadığı tespit edilen tübertiloz menenjit(Mülga: 16/7/2008-08/13831 K.)</t>
  </si>
  <si>
    <t>(Değişik: 16/7/2008-08/13831 K.) Hepatit B (İnaktif HBsAg taşıyıcısı ile), ve Hepatit C (Anti-HCV Pozitif, HCV-RNA negatifliği ile) ve serolojik olarak gösterilmiş diğer kronikleşme özelliğindeki hepatotrop virüslerin neden olduğu, biyokimyasal bozukluk yapmamış hepatitler.</t>
  </si>
  <si>
    <t>A53F1</t>
  </si>
  <si>
    <t>A53F2</t>
  </si>
  <si>
    <t>A53F3</t>
  </si>
  <si>
    <t>A54F1</t>
  </si>
  <si>
    <t>A55F1</t>
  </si>
  <si>
    <t>A55F2</t>
  </si>
  <si>
    <t>Genel Beden ve Böbrek fonksiyonlarını bozmayan:Böbrek, pelvis renalis, üreter ve mesanenin şekil bozuklukları,hastalıkları, iyi huylu tümörleri, konjenital anomalileri.</t>
  </si>
  <si>
    <t>(Değişik:06/12/2004 - 2004/8202 S.Yön/50. mad) Komplikasyon yapmamış böbrek, üreter, mesane taşları ve ameliyatlıları, nüks eden taşları.</t>
  </si>
  <si>
    <t>Tetkik ve kontrollar sonucu idiopatik olduğu anlaşılan sıklıkla olmayan gece işemesi.</t>
  </si>
  <si>
    <t>Fonksiyon bozukluğu yapmamış, tedavi ile iyileşen, prostat, üretra ve penisin hastalıkları, şekil bozuklukları.</t>
  </si>
  <si>
    <t>(Değişik: 16/7/2008-08/13831 K.) İç salgı bozukluğu yapmamış ve kişinin erkeklik niteliklerini bozmamış bir ya da iki testisin arıza ve hastalıkları, sekeli ve ameliyatlıları (inmemiş testis, hidrosel, grade III varikosel). AÇIKLAMA: Testiste atrofiye neden olmamış hidrosel, varikosel ve ameliyatlıları ile inmemiş testis ameliyatlıları, askeri okullara girmeye engel teşkil etmez, sağlam kabul edilir.</t>
  </si>
  <si>
    <t>Diğeri normal olmak üzere bir testisin yokluğu ya da çıkarılması.</t>
  </si>
  <si>
    <t>girdiği tespit edilen vertebral kolon veya sakroiliak eklemin romatizmal hastalıkları.</t>
  </si>
  <si>
    <t>A57F1</t>
  </si>
  <si>
    <t>A58F1</t>
  </si>
  <si>
    <t>A58F2</t>
  </si>
  <si>
    <t>A58F3</t>
  </si>
  <si>
    <t>A58F4</t>
  </si>
  <si>
    <t>A58F5</t>
  </si>
  <si>
    <t>A59F1</t>
  </si>
  <si>
    <t>A59F2</t>
  </si>
  <si>
    <t>A59F3</t>
  </si>
  <si>
    <t>A60F1</t>
  </si>
  <si>
    <t>A61F1</t>
  </si>
  <si>
    <t>A61F2</t>
  </si>
  <si>
    <t>A61F3</t>
  </si>
  <si>
    <t>A62F1</t>
  </si>
  <si>
    <t>A62F2</t>
  </si>
  <si>
    <t>A63F1</t>
  </si>
  <si>
    <t>A63F2</t>
  </si>
  <si>
    <t>A63F3</t>
  </si>
  <si>
    <t>A63F4</t>
  </si>
  <si>
    <t>A63F5</t>
  </si>
  <si>
    <t>A63F6</t>
  </si>
  <si>
    <t>A64F1</t>
  </si>
  <si>
    <t>A64F2</t>
  </si>
  <si>
    <t>A64F3</t>
  </si>
  <si>
    <t>A65F1</t>
  </si>
  <si>
    <t>A65F2</t>
  </si>
  <si>
    <t>A65F3</t>
  </si>
  <si>
    <t>A65F4</t>
  </si>
  <si>
    <t>A66F1</t>
  </si>
  <si>
    <t>A66F2</t>
  </si>
  <si>
    <t>A66F3</t>
  </si>
  <si>
    <t>A67F1</t>
  </si>
  <si>
    <t>A67F2</t>
  </si>
  <si>
    <t>A67F3</t>
  </si>
  <si>
    <t>A67F4</t>
  </si>
  <si>
    <t>A67F5</t>
  </si>
  <si>
    <t>A67F6</t>
  </si>
  <si>
    <t>A67F7</t>
  </si>
  <si>
    <t>Silah kullanmaya engel olmayan beden hareket ve vazifelerini bozmayan üst ve alt tarafların hafif şekil bozuklukları,hastalıkları, (Kübitüs varus, koksa vara, koksa valga, genu valgum, genu varum, tibial torsiyon, konjenital boğumlar v.b.).</t>
  </si>
  <si>
    <t>Beden hareket ve vazifelerini bozmayan büyük eklemlerin yerine konmuş çıkığı ya da hafif şekil bozukluğu, önemsiz derecede yapışıklıklar (Normal hareket açısı toplamının 1/4 (dahil) kadarının azalması) (Eklemlerin normal hareket açısı Şekil-2, 3, 4, 5 te gösterilmiştir).</t>
  </si>
  <si>
    <t xml:space="preserve">Üst ve alt taraf flanks ve flankslar arası eklemlerin iyileşmiş, beden hareket ve vazifelerini bozmayacak derecedeki iltihap sekelleri. </t>
  </si>
  <si>
    <t xml:space="preserve">Beden hareket ve fonksiyonlarını bozmayan, hayat için tehlike göstermeyen, kemik ve yumuşak dokular içinde yabancı cisimler. </t>
  </si>
  <si>
    <t>Parsiyel ya da total menisektomi, menisküs yırtıklarına bağlı hastalıklar.</t>
  </si>
  <si>
    <t>Etkilediği eklem veya ekstremitenin fonksiyonunu bozmayan ve uygulanan tedaviye cevap veren hafif derecede Refleks sempatik distrofik veya kompleks bölgesel ağrı sendromları.</t>
  </si>
  <si>
    <t>Üst veya alt tarafın beden hareket ve vazifelerini bozmayan; kemiklerin soliter çıkıntıları, soliter iyi huylu tümörleri, edinsel ya da doğmalık şekil ve yapı bozuklukları, spesifik ya da nonspesifik romatizmal kemik iltihap sekelleri.</t>
  </si>
  <si>
    <t>Üst veya alt tarafın beden hareket ve vazifelerini bozmayan; boyu 170 santimetreden kısa olanlarda üst tarafta 3 cm. (3 cm. dahiliye kadar, boyu 170 santimetre ve daha uzun olanlarda 4 cm. ( 4 cm. hariciye kadar olan uzama ya da kısalmalar.</t>
  </si>
  <si>
    <t>Üst veya alt tarafın beden hareket ve vazifelerini bozmayan; boyu 170 santimetreden kısa olanlarda alt tarafta 3 cm. (3 cm. dahiliye kadar,boyu 170 santimetre ve daha uzun olanlarda 4 cm. (4 cm hariciye kadar olan uzama ya da kısalmalar.</t>
  </si>
  <si>
    <t>Silahlı hizmete engel olmayan her çeşit eklem derisi yara izleri ve yapışıklıklar.</t>
  </si>
  <si>
    <t>Beden hareket ve vazifelerini bozmayan:Kas ve tendon arızaları, beden ve ekstremite hareketlerini bozmayan soliter ya da grup halindeki kas agenezileri ve ameliyatla tedavi edilebilen iyi huylu kas ve yumusuk doku tümörleri.</t>
  </si>
  <si>
    <t>Beden hareket ve vazifelerini bozmayan:Üst tarafta kolda 3 santimetre (3 cm. dahil), ön kolda (dirsek altı) santimetre (2 cm. dahiliye kadar kas atrofisi ya da çevre genişliği yapmış hastalık sekelleri.</t>
  </si>
  <si>
    <t>Beden hareket ve vazifelerini bozmayan :Alt tarafta 3 cm. (3 cm. dahiliye kadar olan kas atrofileri ya da çevre genişliği yapmış hastalık sekelleri.</t>
  </si>
  <si>
    <t>Başın,kolların serbestçe hareketini kısıtlamayan tortikolis, servikal kaburga, kalkık skapula.</t>
  </si>
  <si>
    <t>Omuz ya da kalçalardan birinin ötekine oranla hafif kalkık ya da inik oluşu.</t>
  </si>
  <si>
    <t>Omurganın hafif derecedeki eğrilik ya da şekil bozuklukları.</t>
  </si>
  <si>
    <t>Göğüs kafesinin hafif şekil bozuklukları (Güvercin göğsü, kunduracı göğsü v.b.).</t>
  </si>
  <si>
    <t>Hareket, his ve stabilite bozukluğu yapmayan, paravertebral kas spazmı göstermeyen, uzun süre ayakta durma ve yürüyüşte bel ve bacak ağrısı meydana getirmeyen spina bifida occulta, hiatus sakralis, birinci derecede spondilolistezis (67 inci maddedeki Ek Şekil Tde belirtildiği şekilde) iyileşmiş soliter ve multipl vertebra kırıkları, tek ve çift taraflı sakralizasyon, lumbalizasyon, trompizm {Hiç bir klinik belirti vermeyen sadece radyolojik olarak saptanan tek seviyedeki spina bifida occulta (Hava Harp Okulu öğrencileri hariç) sağlam kabul edilir tek ve çift taraflı sakralizasyon, tek vertebrada lumbalizasyon, sadece fakülte ve yüksekokullara alınacak öğrenci adaylarında sağlam kabul edilir).</t>
  </si>
  <si>
    <t xml:space="preserve">(Değişik:06/12/2004 - 2004/8202 S.Yön/55. mad) Servikal vertebralar dışındaki vertebralarda posttravmatik veya nonspesifik romatizmal, iltihap sonu ankiloz ya da cerrahî artrodez (en çok 2 vertebrada).X </t>
  </si>
  <si>
    <t xml:space="preserve">(Değişik:06/12/2004 - 2004/8202 S.Yön/55, mad) Opere edilmemiş disk hernileri, opere edilmiş tek seviyeli disk hernileri. (Semptom ve bulgu vermeyen tek seviyeli disk hernisi ameliyatları sağlam kabul edilir.). </t>
  </si>
  <si>
    <t>Hareket, his ve stabilite bozukluğu yapmamış, klinik ve lâboratuvar olarak remisyona</t>
  </si>
  <si>
    <t>Askerlik görevine engel olmayan ya da ameliyatla düzeltilebilen fazla parmak ya da baş parmakla 2 nci parmak arası hariç, kullanılan elde iki, diğer elde üç parmak arasında yapışıklıklar ya da Syndactilie.</t>
  </si>
  <si>
    <t>Kullanılan elin baş, işaret parmağında bir ya da diğer parmaklarında beş ya da diğer el baş parmağında iki, diğer parmaklarından beş interfalanjial ya da metakarpo-falangial eklemlerde sertlik ya da gevşeklik (işaret parmağı tanı sertliğinde bunun yerine orta parmağın fonksiyon yapıp yapmayacağı dikkate alınır.)</t>
  </si>
  <si>
    <t>Kullanılan baş parmağı hariç bir parmağın bütünü, ya da toplamı üçü geçmemek üzere parmaklarda flanks noksanlıkları,bir parmağın metekarpı ile birlikte çıkarılmış olması.</t>
  </si>
  <si>
    <t>Kullanılmayan eldeki parmaklarda baş parmak hariç toplam dördü geçmemek üzere (Beş hariç) flanks noksanlıkları.</t>
  </si>
  <si>
    <t>Ellerden birinde ya da her ikisinde birden baş parmakta bir flanks yokluğu ya da baş parmaklar sağlam olduğu halde işaret parmaklarında kullanılan elde iki kullanılmayan elde metekarpı ile birlikte parmağın yokluğu.</t>
  </si>
  <si>
    <t xml:space="preserve">Her iki elde birden işaret parmaklarında toplam dördü geçmemek üzere flanks noksanlıkları ya da baş parmaklarında bir flanks yokluğu ile işaret parmakların bir flanks yokluğunun birlikte bulunması. </t>
  </si>
  <si>
    <t>Yürüyüşü güçleştirmeyecek derecede olan ayakların şekil bozuklukları.</t>
  </si>
  <si>
    <t>Ayakların hareketlere engel olmayan yara izleri ve kalkaneus epinleri.</t>
  </si>
  <si>
    <t>Bir ayağın diğer ayağa oranla 3 cm. (3 cm. dahil) küçük ya da büyük olması.</t>
  </si>
  <si>
    <t>Yürüyüşü bozmayan ayak parmaklarının hafif şekil bozuklukları.</t>
  </si>
  <si>
    <t>Baş parmak hariç diğer parmaklardan ikisinin yokluğu ya da toplam olarak 6 flanksın noksanlığı.</t>
  </si>
  <si>
    <t>Parmakların normal vaziyette yapışıklığı.</t>
  </si>
  <si>
    <t>Baş ve ikinci parmak hariç bir parmağın metetarsıyla yokluğu.</t>
  </si>
  <si>
    <t>Başparmakta iki ya da diğer parmaklarda 5 (5 dahil) interfatangial metetarsofalangial eklemlerde sertlik ya da gevşeklik.</t>
  </si>
  <si>
    <t>Parmak fazlalığı (Bir ayakta iki parmağa kadar).</t>
  </si>
  <si>
    <t>Hafif derecede Halluks-Valgus ya da halluks-varus.</t>
  </si>
  <si>
    <t>A68F1</t>
  </si>
  <si>
    <t>A68F2</t>
  </si>
  <si>
    <t>A68F3</t>
  </si>
  <si>
    <t>A69F1</t>
  </si>
  <si>
    <t>A70F1</t>
  </si>
  <si>
    <t>A70F2</t>
  </si>
  <si>
    <t>Beden ve hareket fonksiyonlarını bozmayan anüs ve rektumun şekil bozuklukları, hemoroidleri, anal füssür ve perianal fistülieri, cerrahi tedavi ile düzeltilmiş mukoza prolapsusları (Prolapsusani) anal sifinkter darlık ve yetmezlikleri.</t>
  </si>
  <si>
    <t>Sinüs pilonidalis( Basit eksizyon-sütür tekniği ile tedavi edilebilecek olanlar ile bu yöntemle tedavi edilmiş olanlar sağlam kabul edilir).</t>
  </si>
  <si>
    <t xml:space="preserve">Komplikasyon yapmamış total rectum prolapsusları(Prosidensiya) veya soliter rectal ülser ile bunların başarılı ameliyatları. </t>
  </si>
  <si>
    <t xml:space="preserve">Ameliyatla tedavi edilebilen her çeşit fıtıklar ve fıtık eğilimi gösteren karın duvarı zayıflıkları. (Ameliyat olmuş ve nüksetmesi olasılığı bulunmayan fıtık, apandisit gibi küçük ameliyat nedbeleri sağlam kabul edilir.) </t>
  </si>
  <si>
    <t xml:space="preserve">(Değişik: 16/7/2008-08/13831 K.) Hayati önemi olmayan, herhangi bir doku ya da organda fonksiyon bozukluğu yapmamış allerjik hastalıklar. </t>
  </si>
  <si>
    <t>(Ek: 16/7/2008-08/13831 K.) Herhangi bir doku ya da organda fonksiyon bozukluğu yapmamış, küratif tedavisi olmamakla birlikte eliminasyonu mümkün olan, objektif tanı yöntemleri ile (lâboratuvar ve eliminasyon-provakasyon testleri) kanıtlanmış, askerlik hizmetine engel olmayan allerjik hastalıklar.</t>
  </si>
  <si>
    <t>Baş ve işaret parmakları hariç, diğer parmaklardan birinin büyük (Makrodaktili) ya da küçük (mikrodaktilie) olması (% 50'den az).</t>
  </si>
  <si>
    <t>GÖZ</t>
  </si>
  <si>
    <t>NÖROLOJİ</t>
  </si>
  <si>
    <t>PSİKİYATRİ</t>
  </si>
  <si>
    <t>KBB</t>
  </si>
  <si>
    <t>PLASTİK CERRAHİ</t>
  </si>
  <si>
    <t>CİLDİYE</t>
  </si>
  <si>
    <t>DAHİLİYE</t>
  </si>
  <si>
    <t>GASTROLOJİ</t>
  </si>
  <si>
    <t>İNTANİYE</t>
  </si>
  <si>
    <t>ÜROLOJİ</t>
  </si>
  <si>
    <t>ORTOPEDİ</t>
  </si>
  <si>
    <t>GENEL CERRAHİ</t>
  </si>
  <si>
    <t>A GRUBU SAĞLIK KODLARI</t>
  </si>
  <si>
    <t>GÖĞÜS HASTALIKLARI</t>
  </si>
  <si>
    <t xml:space="preserve">Yükümlünün herhangi bir sağlık sorunu yoksa yoklama formu örnekteki gibi doldurulmalıdır. Eğer boy kilo oranından farklı bir rahatsızlığı varsa öncelikle Sol üstteki linklerden ilgili polikliniklerin A grubu sağlık kodlarına bakılmalı, yükümlünün rahatsızlığı bu kodlarda belirtilen düzeyde ise. Örnek “A1F1’e uyar Askerliğe elverişlidir.” Yazılmalıdır. Yükümlünün rahatsızlığı A grubu sağlık kodlarında belirtilen rahatsızlıklardan ileri düzeyde ise yükümlünün Asker hastanesine sevk edilmesi gerekir. Bu durumda “Asker Hastanesi GÖZ Polikliniğine sevki uygundur” şeklinde yazılmalıdır. </t>
  </si>
  <si>
    <t>ASKER HASTANESİNE SEVK: Alt sınırdan 11 kilo az Üst sınırdan 31 kilo fazla olan yükümlülerin Asker hastanesine sevk edilmesi gerekir.</t>
  </si>
  <si>
    <t>NORMAL:TSK Sağlık Yeteneği Yönetmeliğinin Boya Göre Standart Ağırlık Çizelgesine göre Yükümlünün boy-kilo oranı dengededir.</t>
  </si>
  <si>
    <t>A32F1: TSK Sağlık yönetmeliği Boya Standart Ağırlık Çizelgesinin ÜST sınırından FAZLA (30 kiloya kadar) kiloya sahiptir.</t>
  </si>
  <si>
    <t>A32F1: TSK Sağlık yönetmeliği Boya Standart Ağırlık Çizelgesinin ALT sınırından AZ (10 kiloya kadar) kiloya sahiptir.</t>
  </si>
  <si>
    <t>TABİP</t>
  </si>
  <si>
    <t>Diploma veya Sicil Nu :</t>
  </si>
  <si>
    <t>Rütbesi :</t>
  </si>
  <si>
    <t>Adı Soyadı :</t>
  </si>
  <si>
    <t>İmza :</t>
  </si>
  <si>
    <t xml:space="preserve"> Adı geçenin</t>
  </si>
  <si>
    <t>YOKLMA FORMU ÖRNEĞİ</t>
  </si>
  <si>
    <t>AİLE HEKİMİNİN KAŞE ve İMZASI</t>
  </si>
  <si>
    <r>
      <t xml:space="preserve">GÖZ POLİKLİNİĞİ </t>
    </r>
    <r>
      <rPr>
        <b/>
        <sz val="15"/>
        <color indexed="10"/>
        <rFont val="Calibri"/>
        <family val="2"/>
        <charset val="162"/>
      </rPr>
      <t>A GRUBU SAĞLIK KODLARI</t>
    </r>
  </si>
  <si>
    <r>
      <t xml:space="preserve">NÖROLOJİ POLİKLİNİĞİ </t>
    </r>
    <r>
      <rPr>
        <b/>
        <sz val="15"/>
        <color indexed="10"/>
        <rFont val="Calibri"/>
        <family val="2"/>
        <charset val="162"/>
      </rPr>
      <t>A GRUBU SAĞLIK KODLARI</t>
    </r>
  </si>
  <si>
    <r>
      <t>PSİKİYATRİ POLİKLİNİĞİ</t>
    </r>
    <r>
      <rPr>
        <b/>
        <sz val="15"/>
        <color indexed="10"/>
        <rFont val="Calibri"/>
        <family val="2"/>
        <charset val="162"/>
      </rPr>
      <t xml:space="preserve"> A GRUBU SAĞLIK KODLARI</t>
    </r>
  </si>
  <si>
    <r>
      <t xml:space="preserve">KBB POLİKLİNİĞİ </t>
    </r>
    <r>
      <rPr>
        <b/>
        <sz val="15"/>
        <color indexed="10"/>
        <rFont val="Calibri"/>
        <family val="2"/>
        <charset val="162"/>
      </rPr>
      <t>A GRUBU SAĞLIK KODLARI</t>
    </r>
  </si>
  <si>
    <r>
      <t xml:space="preserve">PLASTİK CERRAHİ POLİKLİNİĞİ </t>
    </r>
    <r>
      <rPr>
        <b/>
        <sz val="15"/>
        <color indexed="10"/>
        <rFont val="Calibri"/>
        <family val="2"/>
        <charset val="162"/>
      </rPr>
      <t>A GRUBU SAĞLIK KODLARI</t>
    </r>
  </si>
  <si>
    <r>
      <t xml:space="preserve">CİLDİYE POLİKLİNİĞİ </t>
    </r>
    <r>
      <rPr>
        <b/>
        <sz val="15"/>
        <color indexed="10"/>
        <rFont val="Calibri"/>
        <family val="2"/>
        <charset val="162"/>
      </rPr>
      <t>A GRUBU SAĞLIK KODLARI</t>
    </r>
  </si>
  <si>
    <r>
      <t xml:space="preserve">DAHİLİYE POLİKLİNİĞİ </t>
    </r>
    <r>
      <rPr>
        <b/>
        <sz val="15"/>
        <color indexed="10"/>
        <rFont val="Calibri"/>
        <family val="2"/>
        <charset val="162"/>
      </rPr>
      <t>A GRUBU SAĞLIK KODLARI</t>
    </r>
  </si>
  <si>
    <r>
      <t xml:space="preserve">GASTROLOJİ POLİKLİNİĞİ </t>
    </r>
    <r>
      <rPr>
        <b/>
        <sz val="15"/>
        <color indexed="10"/>
        <rFont val="Calibri"/>
        <family val="2"/>
        <charset val="162"/>
      </rPr>
      <t>A GRUBU SAĞLIK KODLARI</t>
    </r>
  </si>
  <si>
    <r>
      <t xml:space="preserve">GÖĞÜS HASTALIKLARI POLİKLİNİĞİ </t>
    </r>
    <r>
      <rPr>
        <b/>
        <sz val="15"/>
        <color indexed="10"/>
        <rFont val="Calibri"/>
        <family val="2"/>
        <charset val="162"/>
      </rPr>
      <t>A GRUBU SAĞLIK KODLARI</t>
    </r>
  </si>
  <si>
    <r>
      <t xml:space="preserve">İNTANİYE POLİKLİNİĞİ </t>
    </r>
    <r>
      <rPr>
        <b/>
        <sz val="15"/>
        <color indexed="10"/>
        <rFont val="Calibri"/>
        <family val="2"/>
        <charset val="162"/>
      </rPr>
      <t>A GRUBU SAĞLIK KODLARI</t>
    </r>
  </si>
  <si>
    <r>
      <t xml:space="preserve">ÜROLOJİ POLİKLİNİĞİ </t>
    </r>
    <r>
      <rPr>
        <b/>
        <sz val="15"/>
        <color indexed="10"/>
        <rFont val="Calibri"/>
        <family val="2"/>
        <charset val="162"/>
      </rPr>
      <t>A GRUBU SAĞLIK KODLARI</t>
    </r>
  </si>
  <si>
    <r>
      <t>ORTOPEDİ POLİKLİNİĞİ</t>
    </r>
    <r>
      <rPr>
        <b/>
        <sz val="15"/>
        <color indexed="10"/>
        <rFont val="Calibri"/>
        <family val="2"/>
        <charset val="162"/>
      </rPr>
      <t xml:space="preserve"> A GRUBU SAĞLIK KODLARI</t>
    </r>
  </si>
  <si>
    <r>
      <t>GENEL CERRAHİ</t>
    </r>
    <r>
      <rPr>
        <b/>
        <sz val="14"/>
        <color indexed="10"/>
        <rFont val="Calibri"/>
        <family val="2"/>
        <charset val="162"/>
      </rPr>
      <t xml:space="preserve"> </t>
    </r>
    <r>
      <rPr>
        <b/>
        <sz val="15"/>
        <color indexed="10"/>
        <rFont val="Calibri"/>
        <family val="2"/>
        <charset val="162"/>
      </rPr>
      <t>POLİKLİNİĞİ A GRUBU SAĞLIK KODLARI</t>
    </r>
  </si>
  <si>
    <t>Sağlık ocakları tarafından sadece A grubu sağlık kodları verilebilmektedir. C dilimi (Ertesi yıla brakma) D dilimi (Askerliğe elverişli değildir) kodları sadece Asker hastaneleri tarafından verilebilmektedir.</t>
  </si>
  <si>
    <t xml:space="preserve">GÖREVLİ AİLE HEKİMLERİ İLE SİVİL TABİPLER İÇİN HAZIRLANAN </t>
  </si>
  <si>
    <t>BİLGİ BROŞÜRÜ</t>
  </si>
  <si>
    <t>1. GENEL ESASLAR</t>
  </si>
  <si>
    <t>03 Haziran 2012 tarih ve 28312 sayılı Resmi Gazetede yayımlanan 6318 sayılı Kanun ile 1111 sayılı Askerlik Kanun'un 14'üncü maddesi gereğince askerlik çağına giren yükümlülerin sağlık muayeneleri, askerlik şubesinin bulunduğu yerde öncelikle varsa kayıtlı olduğu aile hekimi, yoksa en yakın resmi sivil sağlık kurulunca veya asker hastanelerinde tek tabip tarafından yapılması gerekmektedir.</t>
  </si>
  <si>
    <t>Ayrıca yatalak veya gözle görülür rahatsızlığı bulunanlar ile boy kısalığı, kilo fazlalığı olanlar hakkında ertesi yıla bırakma, sevk geciktirmesi veya askerliğe elverişli değildir sağlık raporları, askerlik şubesi başkanı ve mülki amirce görevlendirilen resmi iki sivil tabipten (varsa biri yükümlünün aile hekimi aile hekimi olmayanlar için muayeneyi yapan en yakın sağlık kuruluşundaki hekimden) teşkil edilecek geçici sağlık kurulunca TSK Sağlık Yeteneği Yönetmeliği esaslarına göre verilebileceği hükme bağlanmıştır.</t>
  </si>
  <si>
    <t>Askerlik Kanununun 14'üncü maddesi gereğince yükümlülerin sağlık muayenelerini Türk Silahlı Kuvvetleri Sağlık Yeteneği Yönetmeliği(TSK SYY) esaslarına göre yapacak aile hekimleri ile resmi sivil sağlık kuruluşlarında görevli tabipler için bilgi broşürü hazırlanmıştır.</t>
  </si>
  <si>
    <t>Yoklaması yapılacak yükümlülerin hastalık ve arızalarının silâhaltına alınmadan önce doğru ve tam olarak tespit edilebilmesi, görevlendirilecek tabiplerin Türk Silahlı Kuvvetlerinin insan kaynakları birimi olarak görev yapacaklarının bilincinde olmaları önemlidir.</t>
  </si>
  <si>
    <t>Bu kapsamda askerliğe elverişli olmayan yükümlülerin silâhaltına alınmaları önlenecek, vatandaşlarımızın mağdur olmalarının, işgücü ve zaman kaybının önüne geçilecek, ayrıca askerliğe elverişli olan yükümlülerin sınıflandırma işlemleri de doğru ve zamanında yapılacaktır.</t>
  </si>
  <si>
    <t>2. TANIMLAR</t>
  </si>
  <si>
    <t>3. YOKLAMANIN  İCRASI</t>
  </si>
  <si>
    <t xml:space="preserve">     (1)   Sınıflandırmaya Esas Bilgi Formu,</t>
  </si>
  <si>
    <t xml:space="preserve">     (2)   Yükümlülere Yoklamalarda Uygulanacak Sağlık Durumu Hakkında Bilgi Formu,</t>
  </si>
  <si>
    <t xml:space="preserve">     (3)   Fotoğraflı (üzeri soğuk damgalı ve geniş şeffaf bant yapıştırılmış) Yoklama Belgesi,</t>
  </si>
  <si>
    <t xml:space="preserve">     (4)   Nüfus Cüzdanı,</t>
  </si>
  <si>
    <t xml:space="preserve">     (5)  Yükümlünün beyan ettiği hastalık veya arızasına ilişkin elinde mevcut bulunan sağlık raporu, epikriz, özürlülük/ağır özürlülük raporu, vb. tıbbı belgeler, (varsa)</t>
  </si>
  <si>
    <t xml:space="preserve">  </t>
  </si>
  <si>
    <t>c. Yapılan muayenesi sonucunda yükümlülerin aşağıdaki sağlık durumlarından hangisine uyduğu tespit edilir.</t>
  </si>
  <si>
    <t xml:space="preserve">     (1)     “Askerliğe Elverişlidir”</t>
  </si>
  <si>
    <t xml:space="preserve">     (2)     “Askerliğe Elverişli Değildir”,</t>
  </si>
  <si>
    <t xml:space="preserve">      (3)   Hastalık veya arızası belirli bir süre devam edecek olanlara, “Ertesi Yıla Bırakma veya sevki Geciktirme” kararı sonrası daha sonra kesin işlem yapılacak yükümlüler.</t>
  </si>
  <si>
    <t>ç. Yukarıda belirtilen her bir sağlık durumuna ilişkin tabiplerce yapılacak işlemler örnekleriyle aşağıya çıkarılmıştır.</t>
  </si>
  <si>
    <t xml:space="preserve">        (1)    ASKERLİĞE ELVERİŞLİ YÜKÜMLÜLER:</t>
  </si>
  <si>
    <t>Yükümlü A'da (2 derece miyop) görme bozukluğu vardır. TSK SYY'nin Hastalık ve Arızalar Listesinde görme bozuklukları 1-7'nci maddelerde sıralanmıştır.</t>
  </si>
  <si>
    <t>Madde 7- A) 1. Bir veya iki gözde 7 diyoptriye kadar olan (7 hariç) miyopi ve hipermetropi.</t>
  </si>
  <si>
    <t xml:space="preserve">                     2.  Bir veya her iki gözde 7 diyoptriye kadar olan (7 hariç) astigmatizmalar</t>
  </si>
  <si>
    <t xml:space="preserve">                       3.  Her iki gözün refraksiyon değerlerinin sferik eşdeğerleri farkı 6 diyoptriye kadar  (6 dâhil) olan miyopi, 4 diyoptriye kadar (4 dahil) olan hipermetropi ve astigmatizmalar.</t>
  </si>
  <si>
    <t xml:space="preserve">      (2)    ASKERLİĞE ELVERİŞLİ OLMAYAN YÜKÜMLÜLER:</t>
  </si>
  <si>
    <t>4. TSK SAĞLIK YETENEĞİ YÖNETMELİĞİNİN KULLANILMASI</t>
  </si>
  <si>
    <t xml:space="preserve">         TSK Sağlık Yeteneği Yönetmeliği iki bölümden oluşmaktadır. Birinci bölümde bulunan 89 maddenin ilk 24 maddesi yükümlülerden bahsetmektedir. Aile hekimleri veya sivil tabiplerin kullanacağı 2'nci bölüm "Hastalık ve Arızalar" listesinden bahsetmekte olup 70 madde ve 715 fıkradan oluşmaktadır.</t>
  </si>
  <si>
    <t>5. DİĞER HUSUSLAR</t>
  </si>
  <si>
    <t>ğ. Sağlık problemi olan yükümlüler hakkında TSK Sağlık Yeteneği Yönetmeliği esaslarına göre "Ertesi Yıla Bırakma, Sevk Geciktirmesi veya Askerliğe Elverişli Değildir" kararlı sağlık raporları askerlik şubesi başkanlarının koordinatörlüğünde askerlik şubelerince tanzim edilerek silsile yoluyla onay makamına gönderilecektir.</t>
  </si>
  <si>
    <t>h. Geçici sağlık kurulunca tanzim edilen sağlık raporları onay makamlarınca uygun görülmeyen veya sağlık kararına itiraz eden yükümlüler en yakın asker hastanesine sevk edilecektir.</t>
  </si>
  <si>
    <t>i. İleride hukuki sorunlarla karşılaşılmaması için yukarıda belirtilen işlemler yapıldıktan sonra yükümlülerin sağlık muayenesinin yapılmasının uygun olacağı değerlendirilmektedir.</t>
  </si>
  <si>
    <t xml:space="preserve">c.  Hekimlerce Türk Silahlı Kuvvetleri Sağlık Yeteneği Yönetmeliğine ihtiyaç duyulması halinde yönetmeliğin güncel hali </t>
  </si>
  <si>
    <t>ı. Bilgi broşüründe yer almayan veya anlaşılmayan yada ileride karşılaşılabilecek her türlü sorun için askerlik şubesi başkanlığın ile irtibata geçilmelidir</t>
  </si>
  <si>
    <t>BOYA GÖRE STANDART AĞIRLIK ÇİZELGESİ TÜRK SİLAHLI KUVVETLERİ SAĞLIK YETENEĞİ YÖNETMELİĞİ</t>
  </si>
  <si>
    <t>Madde 32 - (Değişik:7.1.2002- 2002/3627/33  md.)</t>
  </si>
  <si>
    <t>C)  32. maddenin A, B, D dilimlerindeki hastalık ve arızaların tedavi ve nekahat halleri.</t>
  </si>
  <si>
    <t>D)  1. Hiç bir askerlik görevini yapamayacak derecede düşkün ihtiyarlık.</t>
  </si>
  <si>
    <t>Madde 33 - (Deqişik:30/1/1997  -97/9106  K.)</t>
  </si>
  <si>
    <t>C) 33 üncü maddenin A,  B ve D dilimlerindeki hastalık ve arızaların tedavi ve nekahat halleri.</t>
  </si>
  <si>
    <t>BOY</t>
  </si>
  <si>
    <t>KİLO</t>
  </si>
  <si>
    <t>BOYA GÖRE STANDART AĞIRLIK ÇİZELGESİ</t>
  </si>
  <si>
    <t xml:space="preserve">internet adresinden temin edebilirsiniz. </t>
  </si>
  <si>
    <t>http://mevzuat.basbakanlik.gov.tr</t>
  </si>
  <si>
    <t>BİLGİLENDİRME BROŞÜRÜ</t>
  </si>
  <si>
    <t>tarihinde muayenesi yapılmıştır.</t>
  </si>
  <si>
    <r>
      <t xml:space="preserve">a.  ASKERLİĞE ELVERİŞLİDİR: </t>
    </r>
    <r>
      <rPr>
        <sz val="12"/>
        <color indexed="8"/>
        <rFont val="Arial"/>
        <family val="2"/>
        <charset val="162"/>
      </rPr>
      <t>Türk Silahlı Kuvvetleri Sağlık Yeteneği Yönetmeliğine göre; sağlık yönünden, askerlik hizmetini ifa etmesine mani bir hastalık veya arızası bulunmayan yükümlülerdir.</t>
    </r>
  </si>
  <si>
    <r>
      <t xml:space="preserve">b.   ASKERLİĞE ELVERİŞLİ DEĞİLDİR: </t>
    </r>
    <r>
      <rPr>
        <sz val="12"/>
        <color indexed="8"/>
        <rFont val="Arial"/>
        <family val="2"/>
        <charset val="162"/>
      </rPr>
      <t>Türk Silahlı Kuvvetleri Sağlık Yeteneği Yönetmeliğine göre; sağlık yönünden askerlik hizmetini ifa edemeyecek derecede hastalık veya arızası bulunan yükümlülerdir.</t>
    </r>
  </si>
  <si>
    <r>
      <t xml:space="preserve">c.  GEÇİCİ SAĞLIK KURULU:  </t>
    </r>
    <r>
      <rPr>
        <sz val="12"/>
        <color indexed="8"/>
        <rFont val="Arial"/>
        <family val="2"/>
        <charset val="162"/>
      </rPr>
      <t>Askerlik Şubesi Başkanı veya vekili ile mülki makamca görevlendirilen iki sivil tabipten (bunlardan bir tanesi askerlik şubesinin bulunduğu yerde varsa yükümlünün kayıtlı bulunduğu aile hekimi veya yükümlünün yoklamasını yapan en yakın sağlık kuruluşundaki hekimden) teşkil edilen kuruldur.</t>
    </r>
  </si>
  <si>
    <r>
      <t xml:space="preserve">ç. ERTESİ YILA BIRAKMA: </t>
    </r>
    <r>
      <rPr>
        <sz val="12"/>
        <color indexed="8"/>
        <rFont val="Arial"/>
        <family val="2"/>
        <charset val="162"/>
      </rPr>
      <t>Yoklamada sırasında yasada belirtilen sebeplerden dolayı askerlik işlemlerinin askerlik çağına girecek bir sonraki doğuma bırakılmasıdır.</t>
    </r>
  </si>
  <si>
    <r>
      <t>d. SEVK</t>
    </r>
    <r>
      <rPr>
        <sz val="12"/>
        <color indexed="8"/>
        <rFont val="Arial"/>
        <family val="2"/>
        <charset val="162"/>
      </rPr>
      <t xml:space="preserve"> </t>
    </r>
    <r>
      <rPr>
        <b/>
        <sz val="12"/>
        <color indexed="8"/>
        <rFont val="Arial"/>
        <family val="2"/>
        <charset val="162"/>
      </rPr>
      <t xml:space="preserve">TEHİRİ: </t>
    </r>
    <r>
      <rPr>
        <sz val="12"/>
        <color indexed="8"/>
        <rFont val="Arial"/>
        <family val="2"/>
        <charset val="162"/>
      </rPr>
      <t>Yoklaması yapılan yükümlülerin yasada yazılı sebeplerden dolayı askerliklerinin geri bırakılmasıdır.</t>
    </r>
  </si>
  <si>
    <r>
      <t xml:space="preserve">e. YOKLAMA: </t>
    </r>
    <r>
      <rPr>
        <sz val="12"/>
        <color indexed="8"/>
        <rFont val="Arial"/>
        <family val="2"/>
        <charset val="162"/>
      </rPr>
      <t>Yükümlülerin silahaltına alınmaları veya askerlik hizmetinden muaf tutulmaları için yapılan işlemlerdir.</t>
    </r>
  </si>
  <si>
    <r>
      <t xml:space="preserve">f.   YÜKÜMLÜ: </t>
    </r>
    <r>
      <rPr>
        <sz val="12"/>
        <color indexed="8"/>
        <rFont val="Arial"/>
        <family val="2"/>
        <charset val="162"/>
      </rPr>
      <t>Askerlik hizmetini 1111 sayılı Askerlik Kanunu veya Yedek Subay ve Yedek Askeri Memurlar Kanunu gereğince yerine getirecek olan her erkek Türk vatandaşıdır.</t>
    </r>
  </si>
  <si>
    <r>
      <t xml:space="preserve">a.  </t>
    </r>
    <r>
      <rPr>
        <sz val="12"/>
        <color indexed="8"/>
        <rFont val="Arial"/>
        <family val="2"/>
        <charset val="162"/>
      </rPr>
      <t>Yoklaması yapılmak üzere askerlik şubelerince aile hekimine/sağlık kuruluşuna sevk edilen yükümlüler yanlarında aşağıdaki belgeleri bulunduracaklardır.</t>
    </r>
  </si>
  <si>
    <r>
      <t xml:space="preserve">b.  </t>
    </r>
    <r>
      <rPr>
        <sz val="12"/>
        <color indexed="8"/>
        <rFont val="Arial"/>
        <family val="2"/>
        <charset val="162"/>
      </rPr>
      <t>Yükümlülerin yoklamalarında</t>
    </r>
    <r>
      <rPr>
        <b/>
        <sz val="12"/>
        <color indexed="8"/>
        <rFont val="Arial"/>
        <family val="2"/>
        <charset val="162"/>
      </rPr>
      <t xml:space="preserve"> hekimlerce dikkat edilmesi gereken hususlar </t>
    </r>
    <r>
      <rPr>
        <sz val="12"/>
        <color indexed="8"/>
        <rFont val="Arial"/>
        <family val="2"/>
        <charset val="162"/>
      </rPr>
      <t>aşağıya çıkarılmıştır.</t>
    </r>
  </si>
  <si>
    <r>
      <t xml:space="preserve">     (1)  Yoklaması yapılacak yükümlülerin müracaatlarında öncelikle nüfus cüzdanlarına bakılarak </t>
    </r>
    <r>
      <rPr>
        <b/>
        <sz val="12"/>
        <color indexed="8"/>
        <rFont val="Arial"/>
        <family val="2"/>
        <charset val="162"/>
      </rPr>
      <t>kimlik bilgileri</t>
    </r>
    <r>
      <rPr>
        <sz val="12"/>
        <color indexed="8"/>
        <rFont val="Arial"/>
        <family val="2"/>
        <charset val="162"/>
      </rPr>
      <t xml:space="preserve"> karşılaştırılır.</t>
    </r>
  </si>
  <si>
    <r>
      <t xml:space="preserve">     (2)  Yükümlülerin </t>
    </r>
    <r>
      <rPr>
        <b/>
        <sz val="12"/>
        <color indexed="8"/>
        <rFont val="Arial"/>
        <family val="2"/>
        <charset val="162"/>
      </rPr>
      <t>boy ve kiloları</t>
    </r>
    <r>
      <rPr>
        <sz val="12"/>
        <color indexed="8"/>
        <rFont val="Arial"/>
        <family val="2"/>
        <charset val="162"/>
      </rPr>
      <t xml:space="preserve"> tespit edilerek, boy ve kilo ölçümleri yoklama belgesinin ilgili hanesine </t>
    </r>
    <r>
      <rPr>
        <b/>
        <sz val="12"/>
        <color indexed="8"/>
        <rFont val="Arial"/>
        <family val="2"/>
        <charset val="162"/>
      </rPr>
      <t>elle yazılır.</t>
    </r>
  </si>
  <si>
    <r>
      <t xml:space="preserve">     (3)  Yoklaması yapılacakların </t>
    </r>
    <r>
      <rPr>
        <b/>
        <sz val="12"/>
        <color indexed="8"/>
        <rFont val="Arial"/>
        <family val="2"/>
        <charset val="162"/>
      </rPr>
      <t>tam bir fizik muayenelerinin</t>
    </r>
    <r>
      <rPr>
        <sz val="12"/>
        <color indexed="8"/>
        <rFont val="Arial"/>
        <family val="2"/>
        <charset val="162"/>
      </rPr>
      <t xml:space="preserve"> yapılması gerekmektedir. Hekimlerce yükümlülerin genel fiziki durumları kontrol edilir varsa </t>
    </r>
    <r>
      <rPr>
        <b/>
        <sz val="12"/>
        <color indexed="8"/>
        <rFont val="Arial"/>
        <family val="2"/>
        <charset val="162"/>
      </rPr>
      <t>uzuv eksikliği</t>
    </r>
    <r>
      <rPr>
        <sz val="12"/>
        <color indexed="8"/>
        <rFont val="Arial"/>
        <family val="2"/>
        <charset val="162"/>
      </rPr>
      <t xml:space="preserve">, </t>
    </r>
    <r>
      <rPr>
        <b/>
        <sz val="12"/>
        <color indexed="8"/>
        <rFont val="Arial"/>
        <family val="2"/>
        <charset val="162"/>
      </rPr>
      <t>ortopedik özrü,</t>
    </r>
    <r>
      <rPr>
        <sz val="12"/>
        <color indexed="8"/>
        <rFont val="Arial"/>
        <family val="2"/>
        <charset val="162"/>
      </rPr>
      <t xml:space="preserve"> </t>
    </r>
    <r>
      <rPr>
        <b/>
        <sz val="12"/>
        <color indexed="8"/>
        <rFont val="Arial"/>
        <family val="2"/>
        <charset val="162"/>
      </rPr>
      <t>görme</t>
    </r>
    <r>
      <rPr>
        <sz val="12"/>
        <color indexed="8"/>
        <rFont val="Arial"/>
        <family val="2"/>
        <charset val="162"/>
      </rPr>
      <t xml:space="preserve"> ve </t>
    </r>
    <r>
      <rPr>
        <b/>
        <sz val="12"/>
        <color indexed="8"/>
        <rFont val="Arial"/>
        <family val="2"/>
        <charset val="162"/>
      </rPr>
      <t>duyma</t>
    </r>
    <r>
      <rPr>
        <sz val="12"/>
        <color indexed="8"/>
        <rFont val="Arial"/>
        <family val="2"/>
        <charset val="162"/>
      </rPr>
      <t xml:space="preserve"> bozuklukları, </t>
    </r>
    <r>
      <rPr>
        <b/>
        <sz val="12"/>
        <color indexed="8"/>
        <rFont val="Arial"/>
        <family val="2"/>
        <charset val="162"/>
      </rPr>
      <t>ameliyat izi</t>
    </r>
    <r>
      <rPr>
        <sz val="12"/>
        <color indexed="8"/>
        <rFont val="Arial"/>
        <family val="2"/>
        <charset val="162"/>
      </rPr>
      <t xml:space="preserve">, </t>
    </r>
    <r>
      <rPr>
        <b/>
        <sz val="12"/>
        <color indexed="8"/>
        <rFont val="Arial"/>
        <family val="2"/>
        <charset val="162"/>
      </rPr>
      <t>kesik</t>
    </r>
    <r>
      <rPr>
        <sz val="12"/>
        <color indexed="8"/>
        <rFont val="Arial"/>
        <family val="2"/>
        <charset val="162"/>
      </rPr>
      <t xml:space="preserve">, </t>
    </r>
    <r>
      <rPr>
        <b/>
        <sz val="12"/>
        <color indexed="8"/>
        <rFont val="Arial"/>
        <family val="2"/>
        <charset val="162"/>
      </rPr>
      <t>düztabanlık</t>
    </r>
    <r>
      <rPr>
        <sz val="12"/>
        <color indexed="8"/>
        <rFont val="Arial"/>
        <family val="2"/>
        <charset val="162"/>
      </rPr>
      <t xml:space="preserve"> vb. tespit edilecektir.</t>
    </r>
  </si>
  <si>
    <r>
      <t xml:space="preserve">     (4)  Yoklaması yapılacak yükümlülerin </t>
    </r>
    <r>
      <rPr>
        <b/>
        <sz val="12"/>
        <color indexed="8"/>
        <rFont val="Arial"/>
        <family val="2"/>
        <charset val="162"/>
      </rPr>
      <t>renk körü</t>
    </r>
    <r>
      <rPr>
        <sz val="12"/>
        <color indexed="8"/>
        <rFont val="Arial"/>
        <family val="2"/>
        <charset val="162"/>
      </rPr>
      <t xml:space="preserve"> olup olmadıkları kontrol edilir.</t>
    </r>
  </si>
  <si>
    <r>
      <t xml:space="preserve">     (5)  Hekimler yükümlüler ile </t>
    </r>
    <r>
      <rPr>
        <b/>
        <sz val="12"/>
        <color indexed="8"/>
        <rFont val="Arial"/>
        <family val="2"/>
        <charset val="162"/>
      </rPr>
      <t>mülakatta</t>
    </r>
    <r>
      <rPr>
        <sz val="12"/>
        <color indexed="8"/>
        <rFont val="Arial"/>
        <family val="2"/>
        <charset val="162"/>
      </rPr>
      <t xml:space="preserve"> bulunur varsa bunların </t>
    </r>
    <r>
      <rPr>
        <b/>
        <sz val="12"/>
        <color indexed="8"/>
        <rFont val="Arial"/>
        <family val="2"/>
        <charset val="162"/>
      </rPr>
      <t>geçirilmiş</t>
    </r>
    <r>
      <rPr>
        <sz val="12"/>
        <color indexed="8"/>
        <rFont val="Arial"/>
        <family val="2"/>
        <charset val="162"/>
      </rPr>
      <t xml:space="preserve"> veya </t>
    </r>
    <r>
      <rPr>
        <b/>
        <sz val="12"/>
        <color indexed="8"/>
        <rFont val="Arial"/>
        <family val="2"/>
        <charset val="162"/>
      </rPr>
      <t xml:space="preserve">kronik </t>
    </r>
    <r>
      <rPr>
        <sz val="12"/>
        <color indexed="8"/>
        <rFont val="Arial"/>
        <family val="2"/>
        <charset val="162"/>
      </rPr>
      <t xml:space="preserve">rahatsızlıkları, sürekli kullandıkları </t>
    </r>
    <r>
      <rPr>
        <b/>
        <sz val="12"/>
        <color indexed="8"/>
        <rFont val="Arial"/>
        <family val="2"/>
        <charset val="162"/>
      </rPr>
      <t>ilaçları</t>
    </r>
    <r>
      <rPr>
        <sz val="12"/>
        <color indexed="8"/>
        <rFont val="Arial"/>
        <family val="2"/>
        <charset val="162"/>
      </rPr>
      <t xml:space="preserve">, </t>
    </r>
    <r>
      <rPr>
        <b/>
        <sz val="12"/>
        <color indexed="8"/>
        <rFont val="Arial"/>
        <family val="2"/>
        <charset val="162"/>
      </rPr>
      <t xml:space="preserve">psikolojik </t>
    </r>
    <r>
      <rPr>
        <sz val="12"/>
        <color indexed="8"/>
        <rFont val="Arial"/>
        <family val="2"/>
        <charset val="162"/>
      </rPr>
      <t>rahatsızlıkları vb. tespit edilmeye çalışılacak bunlardan ihtiyaç duyulanlar ayrıntılı muayene için asker hastanesine sevk edilecektir.</t>
    </r>
  </si>
  <si>
    <r>
      <t xml:space="preserve">     (6)  Aile Hekimliği Bilgi Sistemi (AHBS)’nden yükümlülerin daha </t>
    </r>
    <r>
      <rPr>
        <b/>
        <sz val="12"/>
        <color indexed="8"/>
        <rFont val="Arial"/>
        <family val="2"/>
        <charset val="162"/>
      </rPr>
      <t xml:space="preserve">önceden geçirilmiş rahatsızlıkları </t>
    </r>
    <r>
      <rPr>
        <sz val="12"/>
        <color indexed="8"/>
        <rFont val="Arial"/>
        <family val="2"/>
        <charset val="162"/>
      </rPr>
      <t xml:space="preserve">ile </t>
    </r>
    <r>
      <rPr>
        <b/>
        <sz val="12"/>
        <color indexed="8"/>
        <rFont val="Arial"/>
        <family val="2"/>
        <charset val="162"/>
      </rPr>
      <t>kullandığı ilaçları</t>
    </r>
    <r>
      <rPr>
        <sz val="12"/>
        <color indexed="8"/>
        <rFont val="Arial"/>
        <family val="2"/>
        <charset val="162"/>
      </rPr>
      <t xml:space="preserve">, </t>
    </r>
    <r>
      <rPr>
        <b/>
        <sz val="12"/>
        <color indexed="8"/>
        <rFont val="Arial"/>
        <family val="2"/>
        <charset val="162"/>
      </rPr>
      <t>psikolojik</t>
    </r>
    <r>
      <rPr>
        <sz val="12"/>
        <color indexed="8"/>
        <rFont val="Arial"/>
        <family val="2"/>
        <charset val="162"/>
      </rPr>
      <t xml:space="preserve"> veya </t>
    </r>
    <r>
      <rPr>
        <b/>
        <sz val="12"/>
        <color indexed="8"/>
        <rFont val="Arial"/>
        <family val="2"/>
        <charset val="162"/>
      </rPr>
      <t>kronik rahatsızlıkları</t>
    </r>
    <r>
      <rPr>
        <sz val="12"/>
        <color indexed="8"/>
        <rFont val="Arial"/>
        <family val="2"/>
        <charset val="162"/>
      </rPr>
      <t xml:space="preserve"> almış oldukları </t>
    </r>
    <r>
      <rPr>
        <b/>
        <sz val="12"/>
        <color indexed="8"/>
        <rFont val="Arial"/>
        <family val="2"/>
        <charset val="162"/>
      </rPr>
      <t>özürlü/ağır özürlü</t>
    </r>
    <r>
      <rPr>
        <sz val="12"/>
        <color indexed="8"/>
        <rFont val="Arial"/>
        <family val="2"/>
        <charset val="162"/>
      </rPr>
      <t xml:space="preserve"> raporları vb. </t>
    </r>
    <r>
      <rPr>
        <b/>
        <sz val="12"/>
        <color indexed="8"/>
        <rFont val="Arial"/>
        <family val="2"/>
        <charset val="162"/>
      </rPr>
      <t>kayıtlarının kontrol edilmesi</t>
    </r>
    <r>
      <rPr>
        <sz val="12"/>
        <color indexed="8"/>
        <rFont val="Arial"/>
        <family val="2"/>
        <charset val="162"/>
      </rPr>
      <t xml:space="preserve"> sağlanacaktır.</t>
    </r>
  </si>
  <si>
    <r>
      <t xml:space="preserve">     (7)    </t>
    </r>
    <r>
      <rPr>
        <b/>
        <sz val="12"/>
        <color indexed="8"/>
        <rFont val="Arial"/>
        <family val="2"/>
        <charset val="162"/>
      </rPr>
      <t>Nabız sayılır, kan basıncı ölçülür.</t>
    </r>
  </si>
  <si>
    <r>
      <t xml:space="preserve">     (8</t>
    </r>
    <r>
      <rPr>
        <b/>
        <sz val="12"/>
        <color indexed="8"/>
        <rFont val="Arial"/>
        <family val="2"/>
        <charset val="162"/>
      </rPr>
      <t>)    Soluk alma</t>
    </r>
    <r>
      <rPr>
        <sz val="12"/>
        <color indexed="8"/>
        <rFont val="Arial"/>
        <family val="2"/>
        <charset val="162"/>
      </rPr>
      <t xml:space="preserve"> ve </t>
    </r>
    <r>
      <rPr>
        <b/>
        <sz val="12"/>
        <color indexed="8"/>
        <rFont val="Arial"/>
        <family val="2"/>
        <charset val="162"/>
      </rPr>
      <t>vermedeki</t>
    </r>
    <r>
      <rPr>
        <sz val="12"/>
        <color indexed="8"/>
        <rFont val="Arial"/>
        <family val="2"/>
        <charset val="162"/>
      </rPr>
      <t xml:space="preserve"> göğüs genişlikleri tespit edilir.</t>
    </r>
  </si>
  <si>
    <r>
      <t xml:space="preserve">     (9)   Yükümlünün bildiği herhangi bir hastalık veya arızası olup olmadığına ilişkin </t>
    </r>
    <r>
      <rPr>
        <b/>
        <sz val="12"/>
        <color indexed="8"/>
        <rFont val="Arial"/>
        <family val="2"/>
        <charset val="162"/>
      </rPr>
      <t xml:space="preserve">beyanı </t>
    </r>
    <r>
      <rPr>
        <sz val="12"/>
        <color indexed="8"/>
        <rFont val="Arial"/>
        <family val="2"/>
        <charset val="162"/>
      </rPr>
      <t xml:space="preserve">ile muayene sırasında herhangi bir </t>
    </r>
    <r>
      <rPr>
        <b/>
        <sz val="12"/>
        <color indexed="8"/>
        <rFont val="Arial"/>
        <family val="2"/>
        <charset val="162"/>
      </rPr>
      <t>sağlık yakınması</t>
    </r>
    <r>
      <rPr>
        <sz val="12"/>
        <color indexed="8"/>
        <rFont val="Arial"/>
        <family val="2"/>
        <charset val="162"/>
      </rPr>
      <t xml:space="preserve"> bulunup bulunmadığına ilişkin tanzim edilmiş olan “Yükümlülere Yoklamalarda Uygulanacak Sağlık Durumu Hakkında Bilgi Formu” incelenir.</t>
    </r>
  </si>
  <si>
    <r>
      <t xml:space="preserve">    (10)   </t>
    </r>
    <r>
      <rPr>
        <b/>
        <sz val="12"/>
        <color indexed="8"/>
        <rFont val="Arial"/>
        <family val="2"/>
        <charset val="162"/>
      </rPr>
      <t>Varsa</t>
    </r>
    <r>
      <rPr>
        <sz val="12"/>
        <color indexed="8"/>
        <rFont val="Arial"/>
        <family val="2"/>
        <charset val="162"/>
      </rPr>
      <t xml:space="preserve"> yükümlünün beyan ettiği hastalık veya arızasına ilişkin elinde mevcut bulunan </t>
    </r>
    <r>
      <rPr>
        <b/>
        <sz val="12"/>
        <color indexed="8"/>
        <rFont val="Arial"/>
        <family val="2"/>
        <charset val="162"/>
      </rPr>
      <t>tıbbi belgeler</t>
    </r>
    <r>
      <rPr>
        <sz val="12"/>
        <color indexed="8"/>
        <rFont val="Arial"/>
        <family val="2"/>
        <charset val="162"/>
      </rPr>
      <t xml:space="preserve"> incelenir.</t>
    </r>
  </si>
  <si>
    <r>
      <t xml:space="preserve">         Herhangi bir hastalık veya arızası </t>
    </r>
    <r>
      <rPr>
        <b/>
        <sz val="12"/>
        <color indexed="8"/>
        <rFont val="Arial"/>
        <family val="2"/>
        <charset val="162"/>
      </rPr>
      <t>olmayan</t>
    </r>
    <r>
      <rPr>
        <sz val="12"/>
        <color indexed="8"/>
        <rFont val="Arial"/>
        <family val="2"/>
        <charset val="162"/>
      </rPr>
      <t xml:space="preserve"> veya hastalık ve arızası olmakla beraber bu hastalık ve arızası TSK SYY'nin Hastalık ve Arızalar Listesinin </t>
    </r>
    <r>
      <rPr>
        <b/>
        <sz val="12"/>
        <color indexed="8"/>
        <rFont val="Arial"/>
        <family val="2"/>
        <charset val="162"/>
      </rPr>
      <t>"A" dilimine giren</t>
    </r>
    <r>
      <rPr>
        <sz val="12"/>
        <color indexed="8"/>
        <rFont val="Arial"/>
        <family val="2"/>
        <charset val="162"/>
      </rPr>
      <t xml:space="preserve"> yükümlülerdir.</t>
    </r>
  </si>
  <si>
    <r>
      <t xml:space="preserve">Yükümlülerin herhangi bir hastalık veya arızası tespit edilmemişse yoklama belgesinin sağlık satırına </t>
    </r>
    <r>
      <rPr>
        <b/>
        <sz val="12"/>
        <color indexed="10"/>
        <rFont val="Arial"/>
        <family val="2"/>
        <charset val="162"/>
      </rPr>
      <t>kırmızı</t>
    </r>
    <r>
      <rPr>
        <sz val="12"/>
        <color indexed="8"/>
        <rFont val="Arial"/>
        <family val="2"/>
        <charset val="162"/>
      </rPr>
      <t xml:space="preserve"> mürekkepli kalemle </t>
    </r>
    <r>
      <rPr>
        <b/>
        <sz val="12"/>
        <color indexed="10"/>
        <rFont val="Arial"/>
        <family val="2"/>
        <charset val="162"/>
      </rPr>
      <t>" Askerliğe Elverişlidir</t>
    </r>
    <r>
      <rPr>
        <sz val="12"/>
        <color indexed="8"/>
        <rFont val="Arial"/>
        <family val="2"/>
        <charset val="162"/>
      </rPr>
      <t>" elle yazılır. İlgili tabip tarafından kaşelenir, imzalanır.</t>
    </r>
  </si>
  <si>
    <r>
      <t xml:space="preserve">         Yükümlünün hastalık ve arızası tespit edilmiş, bu hastalık ve arıza TSK SYY'nin </t>
    </r>
    <r>
      <rPr>
        <b/>
        <sz val="12"/>
        <color indexed="8"/>
        <rFont val="Arial"/>
        <family val="2"/>
        <charset val="162"/>
      </rPr>
      <t>A dilimine</t>
    </r>
    <r>
      <rPr>
        <sz val="12"/>
        <color indexed="8"/>
        <rFont val="Arial"/>
        <family val="2"/>
        <charset val="162"/>
      </rPr>
      <t xml:space="preserve"> giriyorsa yoklama belgesinin sağlık satırına </t>
    </r>
    <r>
      <rPr>
        <b/>
        <sz val="12"/>
        <color indexed="10"/>
        <rFont val="Arial"/>
        <family val="2"/>
        <charset val="162"/>
      </rPr>
      <t xml:space="preserve">kırmızı </t>
    </r>
    <r>
      <rPr>
        <sz val="12"/>
        <color indexed="8"/>
        <rFont val="Arial"/>
        <family val="2"/>
        <charset val="162"/>
      </rPr>
      <t>mürekkepli kalemle elle yazılır. Tespit edilen hastalık ve arızaya ilişkin kod ve açıklama aşağıdaki örneğe göre yazılır.</t>
    </r>
  </si>
  <si>
    <r>
      <t xml:space="preserve">ÖRNEK 1 </t>
    </r>
    <r>
      <rPr>
        <sz val="12"/>
        <color indexed="8"/>
        <rFont val="Arial"/>
        <family val="2"/>
        <charset val="162"/>
      </rPr>
      <t xml:space="preserve">: </t>
    </r>
  </si>
  <si>
    <r>
      <t xml:space="preserve">NOT: </t>
    </r>
    <r>
      <rPr>
        <sz val="12"/>
        <color indexed="8"/>
        <rFont val="Arial"/>
        <family val="2"/>
        <charset val="162"/>
      </rPr>
      <t>Mixt astigmazalarda iki eksen arasındaki fark dikkate alınır.</t>
    </r>
  </si>
  <si>
    <r>
      <t>NOT:</t>
    </r>
    <r>
      <rPr>
        <sz val="12"/>
        <color indexed="8"/>
        <rFont val="Arial"/>
        <family val="2"/>
        <charset val="162"/>
      </rPr>
      <t xml:space="preserve"> Astigmatizlarda iki göz arasındaki refraksiyon  kusuru toplamında,  refraksiyon kusuru yüksek olan meridyenler esas alınır.</t>
    </r>
  </si>
  <si>
    <r>
      <t xml:space="preserve">Yükümlü A'nIn görme bozukluğu, 7'nci maddenin A diliminin 1’inci fıkrasında yer alan rahatsızlık olduğundan, yoklama belgesinin sağlık satırına kırmızı mürekkepli kalemle </t>
    </r>
    <r>
      <rPr>
        <b/>
        <sz val="12"/>
        <color indexed="8"/>
        <rFont val="Arial"/>
        <family val="2"/>
        <charset val="162"/>
      </rPr>
      <t>‘’ Durumu A/7 F-1'e uyar Askerliğe Elverişlidir’’</t>
    </r>
    <r>
      <rPr>
        <sz val="12"/>
        <color indexed="8"/>
        <rFont val="Arial"/>
        <family val="2"/>
        <charset val="162"/>
      </rPr>
      <t xml:space="preserve"> yazılacaktır.</t>
    </r>
  </si>
  <si>
    <r>
      <t>ÖRNEK 2</t>
    </r>
    <r>
      <rPr>
        <sz val="12"/>
        <color indexed="8"/>
        <rFont val="Arial"/>
        <family val="2"/>
        <charset val="162"/>
      </rPr>
      <t xml:space="preserve"> : Yükümlünün boyu 170 cm, kilosu 75 kg dır. TSK  SYY'nin  33'üncü maddesine göre kilo fazlalığı mevcuttur. Ancak bu kilo fazlalığı A dilimi kapsamındadır Yoklama belgesinin sağlık satırına kırmızı mürekkepli kalemle elle " </t>
    </r>
    <r>
      <rPr>
        <b/>
        <sz val="12"/>
        <color indexed="8"/>
        <rFont val="Arial"/>
        <family val="2"/>
        <charset val="162"/>
      </rPr>
      <t xml:space="preserve">"Durumu A/33 F-1’e uyar Askerliğe Elverişlidir" </t>
    </r>
    <r>
      <rPr>
        <sz val="12"/>
        <color indexed="8"/>
        <rFont val="Arial"/>
        <family val="2"/>
        <charset val="162"/>
      </rPr>
      <t>yazılacaktır.</t>
    </r>
  </si>
  <si>
    <r>
      <t xml:space="preserve">NOT: </t>
    </r>
    <r>
      <rPr>
        <sz val="12"/>
        <color indexed="8"/>
        <rFont val="Arial"/>
        <family val="2"/>
        <charset val="162"/>
      </rPr>
      <t xml:space="preserve">Bu boy için 99 dâhil kiloya kadar A grubu arızalı kabul edilecek, 100 ve daha üzen kilolu yükümlülerin rahatsızlıkları TSK SYY 33'üncü maddesinin B ve D dilimlerine girdiğinden </t>
    </r>
    <r>
      <rPr>
        <b/>
        <sz val="12"/>
        <color indexed="8"/>
        <rFont val="Arial"/>
        <family val="2"/>
        <charset val="162"/>
      </rPr>
      <t>geçici sağlık kuruluna</t>
    </r>
    <r>
      <rPr>
        <sz val="12"/>
        <color indexed="8"/>
        <rFont val="Arial"/>
        <family val="2"/>
        <charset val="162"/>
      </rPr>
      <t xml:space="preserve"> sevk edilecektir.</t>
    </r>
  </si>
  <si>
    <r>
      <t xml:space="preserve">d.   </t>
    </r>
    <r>
      <rPr>
        <sz val="12"/>
        <color indexed="8"/>
        <rFont val="Arial"/>
        <family val="2"/>
        <charset val="162"/>
      </rPr>
      <t xml:space="preserve">Yükümlülerin muayenesini yapan hekimce tek başına </t>
    </r>
    <r>
      <rPr>
        <b/>
        <sz val="12"/>
        <color indexed="8"/>
        <rFont val="Arial"/>
        <family val="2"/>
        <charset val="162"/>
      </rPr>
      <t>"ertesi yıla bırakma, sevk geciktirmesi veya askerliğe elverişli değildir" kararı verilemez</t>
    </r>
    <r>
      <rPr>
        <sz val="12"/>
        <color indexed="8"/>
        <rFont val="Arial"/>
        <family val="2"/>
        <charset val="162"/>
      </rPr>
      <t xml:space="preserve">. Bu yükümlüler hakkındaki raporlar </t>
    </r>
    <r>
      <rPr>
        <b/>
        <sz val="12"/>
        <color indexed="8"/>
        <rFont val="Arial"/>
        <family val="2"/>
        <charset val="162"/>
      </rPr>
      <t>asker hastanelerince</t>
    </r>
    <r>
      <rPr>
        <sz val="12"/>
        <color indexed="8"/>
        <rFont val="Arial"/>
        <family val="2"/>
        <charset val="162"/>
      </rPr>
      <t xml:space="preserve"> veya </t>
    </r>
    <r>
      <rPr>
        <b/>
        <sz val="12"/>
        <color indexed="8"/>
        <rFont val="Arial"/>
        <family val="2"/>
        <charset val="162"/>
      </rPr>
      <t>geçici sağlık kurullarınca</t>
    </r>
    <r>
      <rPr>
        <sz val="12"/>
        <color indexed="8"/>
        <rFont val="Arial"/>
        <family val="2"/>
        <charset val="162"/>
      </rPr>
      <t xml:space="preserve"> verilebilecektir. Bunlar dışındaki diğer sağlık kuruluşlarınca bu raporlar tanzim edilemez.</t>
    </r>
  </si>
  <si>
    <r>
      <t xml:space="preserve">e.  Yatalak veya gözle görülür rahatsızlığı bulunanlar ile boy kısalığı, kilo fazlalığı olanlar hakkında geçici sağlık kurulunca rapor tanzim edileceğinden bu yükümlülerin yoklama belgesindeki sağlık satırına </t>
    </r>
    <r>
      <rPr>
        <b/>
        <sz val="12"/>
        <color indexed="8"/>
        <rFont val="Arial"/>
        <family val="2"/>
        <charset val="162"/>
      </rPr>
      <t>" Geçici Sağlık Kuruluna Sevk"</t>
    </r>
    <r>
      <rPr>
        <sz val="12"/>
        <color indexed="8"/>
        <rFont val="Arial"/>
        <family val="2"/>
        <charset val="162"/>
      </rPr>
      <t xml:space="preserve"> ibaresi yazılarak hastalık ve arızalarına dair </t>
    </r>
    <r>
      <rPr>
        <b/>
        <sz val="12"/>
        <color indexed="8"/>
        <rFont val="Arial"/>
        <family val="2"/>
        <charset val="162"/>
      </rPr>
      <t>ilgili kod ve açıklama</t>
    </r>
    <r>
      <rPr>
        <sz val="12"/>
        <color indexed="8"/>
        <rFont val="Arial"/>
        <family val="2"/>
        <charset val="162"/>
      </rPr>
      <t xml:space="preserve"> yazılarak yükümlü askerlik şubesine gönderilecektir.</t>
    </r>
  </si>
  <si>
    <r>
      <t xml:space="preserve">ÖRNEK 3 </t>
    </r>
    <r>
      <rPr>
        <sz val="12"/>
        <color indexed="8"/>
        <rFont val="Arial"/>
        <family val="2"/>
        <charset val="162"/>
      </rPr>
      <t xml:space="preserve">:  Yükümlünün bir kolu dirsek üzerinden yoksa, yoklaması önce varsa aile hekimi veya en yakın sağlık kuruluşundaki hekimce yapılacak, yoklama belgesine arıza kodu TSK SYY esaslarına göre kırmızı mürekkepli kalemle " </t>
    </r>
    <r>
      <rPr>
        <b/>
        <sz val="12"/>
        <color indexed="8"/>
        <rFont val="Arial"/>
        <family val="2"/>
        <charset val="162"/>
      </rPr>
      <t xml:space="preserve">Kol yada bacaklardan birinin veya bir bölümünün anadan doğma yokluğu D/57 F-3 Askerliğe Elverişli Değildir" </t>
    </r>
    <r>
      <rPr>
        <sz val="12"/>
        <color indexed="8"/>
        <rFont val="Arial"/>
        <family val="2"/>
        <charset val="162"/>
      </rPr>
      <t xml:space="preserve">kararı elle yazılacak daha sonra bu yükümlü askerlik şubesi başkanı veya vekili başkanlığında yoklamayı yapan hekim (aile hekimi veya en yakın sağlık kuruluşunda yoklamayı yapan hekim) ile mülki makamca görevlendirilen bir hekimden oluşturulan askerlik şubelerinin iş yoğunluğuna göre belirlenecek zamanlarda askerlik şubelerinde oluşturulacak olan geçici sağlık kurulu üyelerince bizzat görülerek yükümlü hakkında </t>
    </r>
    <r>
      <rPr>
        <b/>
        <sz val="12"/>
        <color indexed="8"/>
        <rFont val="Arial"/>
        <family val="2"/>
        <charset val="162"/>
      </rPr>
      <t xml:space="preserve">"Askerliğe Elverişli Değildir" </t>
    </r>
    <r>
      <rPr>
        <sz val="12"/>
        <color indexed="8"/>
        <rFont val="Arial"/>
        <family val="2"/>
        <charset val="162"/>
      </rPr>
      <t>kararlı sağlık raporu tanzim edilerek bu kurul üyelerince imzalanmasını müteakip askerlik şubesince onay makamına gönderilecektir.</t>
    </r>
  </si>
  <si>
    <r>
      <t xml:space="preserve">f.   Hastalık ve arızaları gözle görülemeyen (iç organ noksanlığına dair ameliyat izi, hepatit, epilepsi, lösemi vb. kronik rahatsızlıklar) yükümlülerin sağlık satırına muayeneyi yapan hekimce </t>
    </r>
    <r>
      <rPr>
        <b/>
        <sz val="12"/>
        <color indexed="8"/>
        <rFont val="Arial"/>
        <family val="2"/>
        <charset val="162"/>
      </rPr>
      <t>kırmızı mürekkepli kalemle elle</t>
    </r>
    <r>
      <rPr>
        <sz val="12"/>
        <color indexed="8"/>
        <rFont val="Arial"/>
        <family val="2"/>
        <charset val="162"/>
      </rPr>
      <t xml:space="preserve"> "</t>
    </r>
    <r>
      <rPr>
        <b/>
        <sz val="12"/>
        <color indexed="8"/>
        <rFont val="Arial"/>
        <family val="2"/>
        <charset val="162"/>
      </rPr>
      <t>Asker Hastanesi Dahiliye / Psikiyatri sevki uygundur vb</t>
    </r>
    <r>
      <rPr>
        <sz val="12"/>
        <color indexed="8"/>
        <rFont val="Arial"/>
        <family val="2"/>
        <charset val="162"/>
      </rPr>
      <t xml:space="preserve">." yazılarak </t>
    </r>
    <r>
      <rPr>
        <b/>
        <sz val="12"/>
        <color indexed="8"/>
        <rFont val="Arial"/>
        <family val="2"/>
        <charset val="162"/>
      </rPr>
      <t>hastalık ve arızalarına ilişkin kod ve açıklama</t>
    </r>
    <r>
      <rPr>
        <sz val="12"/>
        <color indexed="8"/>
        <rFont val="Arial"/>
        <family val="2"/>
        <charset val="162"/>
      </rPr>
      <t xml:space="preserve"> yazılarak yükümlü askerlik şubesine gönderilecektir.</t>
    </r>
  </si>
  <si>
    <r>
      <t xml:space="preserve">         Tüm hastalık ve arızalar askerliğe </t>
    </r>
    <r>
      <rPr>
        <sz val="12"/>
        <color indexed="8"/>
        <rFont val="Arial"/>
        <family val="2"/>
        <charset val="162"/>
      </rPr>
      <t xml:space="preserve">uyarlık açısından Yönetmelik kapsamına alınmıştır. </t>
    </r>
    <r>
      <rPr>
        <b/>
        <sz val="12"/>
        <color indexed="8"/>
        <rFont val="Arial"/>
        <family val="2"/>
        <charset val="162"/>
      </rPr>
      <t xml:space="preserve">Hastalık </t>
    </r>
    <r>
      <rPr>
        <sz val="12"/>
        <color indexed="8"/>
        <rFont val="Arial"/>
        <family val="2"/>
        <charset val="162"/>
      </rPr>
      <t xml:space="preserve">ve </t>
    </r>
    <r>
      <rPr>
        <b/>
        <sz val="12"/>
        <color indexed="8"/>
        <rFont val="Arial"/>
        <family val="2"/>
        <charset val="162"/>
      </rPr>
      <t xml:space="preserve">arızalar </t>
    </r>
    <r>
      <rPr>
        <sz val="12"/>
        <color indexed="8"/>
        <rFont val="Arial"/>
        <family val="2"/>
        <charset val="162"/>
      </rPr>
      <t xml:space="preserve">listesinde her madde hastalık ve </t>
    </r>
    <r>
      <rPr>
        <b/>
        <sz val="12"/>
        <color indexed="8"/>
        <rFont val="Arial"/>
        <family val="2"/>
        <charset val="162"/>
      </rPr>
      <t xml:space="preserve">arızaların </t>
    </r>
    <r>
      <rPr>
        <sz val="12"/>
        <color indexed="8"/>
        <rFont val="Arial"/>
        <family val="2"/>
        <charset val="162"/>
      </rPr>
      <t xml:space="preserve">ağırlık </t>
    </r>
    <r>
      <rPr>
        <b/>
        <sz val="12"/>
        <color indexed="8"/>
        <rFont val="Arial"/>
        <family val="2"/>
        <charset val="162"/>
      </rPr>
      <t xml:space="preserve">derecesine göre A,B,C,D </t>
    </r>
    <r>
      <rPr>
        <sz val="12"/>
        <color indexed="8"/>
        <rFont val="Arial"/>
        <family val="2"/>
        <charset val="162"/>
      </rPr>
      <t xml:space="preserve">dilimlerine, dilimlerde fıkralara ayrılmıştır. Bu </t>
    </r>
    <r>
      <rPr>
        <b/>
        <sz val="12"/>
        <color indexed="8"/>
        <rFont val="Arial"/>
        <family val="2"/>
        <charset val="162"/>
      </rPr>
      <t xml:space="preserve">kapsamda; askerlik çağına </t>
    </r>
    <r>
      <rPr>
        <sz val="12"/>
        <color indexed="8"/>
        <rFont val="Arial"/>
        <family val="2"/>
        <charset val="162"/>
      </rPr>
      <t xml:space="preserve">giren yükümlüler yoklamaları sırasında </t>
    </r>
    <r>
      <rPr>
        <b/>
        <sz val="12"/>
        <color indexed="8"/>
        <rFont val="Arial"/>
        <family val="2"/>
        <charset val="162"/>
      </rPr>
      <t>askerliğe elverişli olanlar</t>
    </r>
    <r>
      <rPr>
        <sz val="12"/>
        <color indexed="8"/>
        <rFont val="Arial"/>
        <family val="2"/>
        <charset val="162"/>
      </rPr>
      <t xml:space="preserve"> ve </t>
    </r>
    <r>
      <rPr>
        <b/>
        <sz val="12"/>
        <color indexed="8"/>
        <rFont val="Arial"/>
        <family val="2"/>
        <charset val="162"/>
      </rPr>
      <t>askerliğe elverişli olmayanlar</t>
    </r>
    <r>
      <rPr>
        <sz val="12"/>
        <color indexed="8"/>
        <rFont val="Arial"/>
        <family val="2"/>
        <charset val="162"/>
      </rPr>
      <t xml:space="preserve"> olmak üzere gruplandırılır.</t>
    </r>
  </si>
  <si>
    <r>
      <t xml:space="preserve">          a.  Askerliğe Elverişli olanlar: </t>
    </r>
    <r>
      <rPr>
        <sz val="12"/>
        <color indexed="8"/>
        <rFont val="Arial"/>
        <family val="2"/>
        <charset val="162"/>
      </rPr>
      <t xml:space="preserve">Sağlık yetenekleri bakımından hiçbir hastalık ve </t>
    </r>
    <r>
      <rPr>
        <b/>
        <sz val="12"/>
        <color indexed="8"/>
        <rFont val="Arial"/>
        <family val="2"/>
        <charset val="162"/>
      </rPr>
      <t>arızası bulunmayanlar</t>
    </r>
    <r>
      <rPr>
        <sz val="12"/>
        <color indexed="8"/>
        <rFont val="Arial"/>
        <family val="2"/>
        <charset val="162"/>
      </rPr>
      <t xml:space="preserve"> ile hastalık ve arızaları hastalık ve arızalar listesinin </t>
    </r>
    <r>
      <rPr>
        <b/>
        <sz val="12"/>
        <color indexed="8"/>
        <rFont val="Arial"/>
        <family val="2"/>
        <charset val="162"/>
      </rPr>
      <t>A</t>
    </r>
    <r>
      <rPr>
        <sz val="12"/>
        <color indexed="8"/>
        <rFont val="Arial"/>
        <family val="2"/>
        <charset val="162"/>
      </rPr>
      <t xml:space="preserve"> dilimlerine girenlerdir.</t>
    </r>
  </si>
  <si>
    <r>
      <t xml:space="preserve">          b. Askerlik Elverişli Olmayanlar: </t>
    </r>
    <r>
      <rPr>
        <sz val="12"/>
        <color indexed="8"/>
        <rFont val="Arial"/>
        <family val="2"/>
        <charset val="162"/>
      </rPr>
      <t xml:space="preserve">Hastalık ve arızaları hastalık ve arızalar listesinin </t>
    </r>
    <r>
      <rPr>
        <b/>
        <sz val="12"/>
        <color indexed="8"/>
        <rFont val="Arial"/>
        <family val="2"/>
        <charset val="162"/>
      </rPr>
      <t xml:space="preserve">B </t>
    </r>
    <r>
      <rPr>
        <sz val="12"/>
        <color indexed="8"/>
        <rFont val="Arial"/>
        <family val="2"/>
        <charset val="162"/>
      </rPr>
      <t xml:space="preserve">veya </t>
    </r>
    <r>
      <rPr>
        <b/>
        <sz val="12"/>
        <color indexed="8"/>
        <rFont val="Arial"/>
        <family val="2"/>
        <charset val="162"/>
      </rPr>
      <t xml:space="preserve">D </t>
    </r>
    <r>
      <rPr>
        <sz val="12"/>
        <color indexed="8"/>
        <rFont val="Arial"/>
        <family val="2"/>
        <charset val="162"/>
      </rPr>
      <t>dilimlerine girenlerdir.</t>
    </r>
  </si>
  <si>
    <r>
      <t>a.</t>
    </r>
    <r>
      <rPr>
        <b/>
        <sz val="12"/>
        <color indexed="8"/>
        <rFont val="Arial"/>
        <family val="2"/>
        <charset val="162"/>
      </rPr>
      <t xml:space="preserve">  </t>
    </r>
    <r>
      <rPr>
        <sz val="12"/>
        <color indexed="8"/>
        <rFont val="Arial"/>
        <family val="2"/>
        <charset val="162"/>
      </rPr>
      <t xml:space="preserve">Sağlık muayenelerinin hatasız olarak yapılmasının sağlanabilmesi için yasal mevzuatta yer almayan veya tereddüt edilen hususlar hakkında hekimler ivedi olarak </t>
    </r>
    <r>
      <rPr>
        <b/>
        <sz val="12"/>
        <color indexed="8"/>
        <rFont val="Arial"/>
        <family val="2"/>
        <charset val="162"/>
      </rPr>
      <t>askerlik şubesi başkanlarına</t>
    </r>
    <r>
      <rPr>
        <sz val="12"/>
        <color indexed="8"/>
        <rFont val="Arial"/>
        <family val="2"/>
        <charset val="162"/>
      </rPr>
      <t xml:space="preserve"> veya askerlik şubelerine aşağıdaki telefonlar ile ulaşılacak ve hatalı işlemin yapılmasının önüne geçilecektir.</t>
    </r>
  </si>
  <si>
    <r>
      <t xml:space="preserve">b. TSK Sağlık Yeteneği Yönetmeliğinin hastalık ve arızalar listesinin 32'nci maddesinin sonunda bulunan </t>
    </r>
    <r>
      <rPr>
        <b/>
        <sz val="12"/>
        <color indexed="8"/>
        <rFont val="Arial"/>
        <family val="2"/>
        <charset val="162"/>
      </rPr>
      <t>"Boya göre standart ağırlık çizelgesi</t>
    </r>
    <r>
      <rPr>
        <sz val="12"/>
        <color indexed="8"/>
        <rFont val="Arial"/>
        <family val="2"/>
        <charset val="162"/>
      </rPr>
      <t>" bu broşüre eklenmiştir.</t>
    </r>
  </si>
  <si>
    <r>
      <t xml:space="preserve">ç. </t>
    </r>
    <r>
      <rPr>
        <b/>
        <sz val="12"/>
        <color indexed="8"/>
        <rFont val="Arial"/>
        <family val="2"/>
        <charset val="162"/>
      </rPr>
      <t>Geçici sağlık kurulu</t>
    </r>
    <r>
      <rPr>
        <sz val="12"/>
        <color indexed="8"/>
        <rFont val="Arial"/>
        <family val="2"/>
        <charset val="162"/>
      </rPr>
      <t xml:space="preserve">, </t>
    </r>
    <r>
      <rPr>
        <b/>
        <sz val="12"/>
        <color indexed="8"/>
        <rFont val="Arial"/>
        <family val="2"/>
        <charset val="162"/>
      </rPr>
      <t>askerlik şubesi başkanı veya vekilinin başkanlığında, yoklamayı yapan hekim (aile hekimi veya en yakın sağlık kuruluşunda yoklamayı yapan hekim) ile mülki makamca görevlendirilen bir hekimden askerlik şubelerinin iş yoğunluğuna göre belirlenecek zamanlarda bizzat askerlik şubelerinde toplanacaktır.</t>
    </r>
    <r>
      <rPr>
        <sz val="12"/>
        <color indexed="8"/>
        <rFont val="Arial"/>
        <family val="2"/>
        <charset val="162"/>
      </rPr>
      <t xml:space="preserve"> Yoklamaları sırasında haklarında </t>
    </r>
    <r>
      <rPr>
        <b/>
        <sz val="12"/>
        <color indexed="8"/>
        <rFont val="Arial"/>
        <family val="2"/>
        <charset val="162"/>
      </rPr>
      <t>"Ertesi Yıla Bırakma</t>
    </r>
    <r>
      <rPr>
        <sz val="12"/>
        <color indexed="8"/>
        <rFont val="Arial"/>
        <family val="2"/>
        <charset val="162"/>
      </rPr>
      <t xml:space="preserve">, </t>
    </r>
    <r>
      <rPr>
        <b/>
        <sz val="12"/>
        <color indexed="8"/>
        <rFont val="Arial"/>
        <family val="2"/>
        <charset val="162"/>
      </rPr>
      <t>Sevk Geciktirmesi</t>
    </r>
    <r>
      <rPr>
        <sz val="12"/>
        <color indexed="8"/>
        <rFont val="Arial"/>
        <family val="2"/>
        <charset val="162"/>
      </rPr>
      <t xml:space="preserve"> veya </t>
    </r>
    <r>
      <rPr>
        <b/>
        <sz val="12"/>
        <color indexed="8"/>
        <rFont val="Arial"/>
        <family val="2"/>
        <charset val="162"/>
      </rPr>
      <t>Askerliğe Elverişli Değildir</t>
    </r>
    <r>
      <rPr>
        <sz val="12"/>
        <color indexed="8"/>
        <rFont val="Arial"/>
        <family val="2"/>
        <charset val="162"/>
      </rPr>
      <t xml:space="preserve">" sağlık raporu tanzim edilecek yükümlüler (yatalaklar hariç) geçici sağlık kurulu üyelerince </t>
    </r>
    <r>
      <rPr>
        <b/>
        <sz val="12"/>
        <color indexed="8"/>
        <rFont val="Arial"/>
        <family val="2"/>
        <charset val="162"/>
      </rPr>
      <t xml:space="preserve">bizzat </t>
    </r>
    <r>
      <rPr>
        <sz val="12"/>
        <color indexed="8"/>
        <rFont val="Arial"/>
        <family val="2"/>
        <charset val="162"/>
      </rPr>
      <t>görülmelerini müteakip sağlık raporlarını imzalayacaklardır.</t>
    </r>
  </si>
  <si>
    <r>
      <t xml:space="preserve">d.  Geçici sağlık kurulunca; </t>
    </r>
    <r>
      <rPr>
        <b/>
        <sz val="12"/>
        <color indexed="8"/>
        <rFont val="Arial"/>
        <family val="2"/>
        <charset val="162"/>
      </rPr>
      <t>ertesi yıla bırakma</t>
    </r>
    <r>
      <rPr>
        <sz val="12"/>
        <color indexed="8"/>
        <rFont val="Arial"/>
        <family val="2"/>
        <charset val="162"/>
      </rPr>
      <t xml:space="preserve"> veya </t>
    </r>
    <r>
      <rPr>
        <b/>
        <sz val="12"/>
        <color indexed="8"/>
        <rFont val="Arial"/>
        <family val="2"/>
        <charset val="162"/>
      </rPr>
      <t>sevk geciktirmesi</t>
    </r>
    <r>
      <rPr>
        <sz val="12"/>
        <color indexed="8"/>
        <rFont val="Arial"/>
        <family val="2"/>
        <charset val="162"/>
      </rPr>
      <t xml:space="preserve"> raporu verilen yükümlülere, </t>
    </r>
    <r>
      <rPr>
        <b/>
        <sz val="12"/>
        <color indexed="8"/>
        <rFont val="Arial"/>
        <family val="2"/>
        <charset val="162"/>
      </rPr>
      <t>müteakip yıllarda</t>
    </r>
    <r>
      <rPr>
        <sz val="12"/>
        <color indexed="8"/>
        <rFont val="Arial"/>
        <family val="2"/>
        <charset val="162"/>
      </rPr>
      <t xml:space="preserve"> yapılacak yoklamalarda </t>
    </r>
    <r>
      <rPr>
        <b/>
        <sz val="12"/>
        <color indexed="8"/>
        <rFont val="Arial"/>
        <family val="2"/>
        <charset val="162"/>
      </rPr>
      <t>askerliğe elverişlidir</t>
    </r>
    <r>
      <rPr>
        <sz val="12"/>
        <color indexed="8"/>
        <rFont val="Arial"/>
        <family val="2"/>
        <charset val="162"/>
      </rPr>
      <t xml:space="preserve"> veya  </t>
    </r>
    <r>
      <rPr>
        <b/>
        <sz val="12"/>
        <color indexed="8"/>
        <rFont val="Arial"/>
        <family val="2"/>
        <charset val="162"/>
      </rPr>
      <t>askerliğe elverişli değildir</t>
    </r>
    <r>
      <rPr>
        <sz val="12"/>
        <color indexed="8"/>
        <rFont val="Arial"/>
        <family val="2"/>
        <charset val="162"/>
      </rPr>
      <t xml:space="preserve"> kararı verilebilecek, ya da bu durumdaki yükümlülere </t>
    </r>
    <r>
      <rPr>
        <b/>
        <sz val="12"/>
        <color indexed="8"/>
        <rFont val="Arial"/>
        <family val="2"/>
        <charset val="162"/>
      </rPr>
      <t>beş yıllık</t>
    </r>
    <r>
      <rPr>
        <sz val="12"/>
        <color indexed="8"/>
        <rFont val="Arial"/>
        <family val="2"/>
        <charset val="162"/>
      </rPr>
      <t xml:space="preserve"> erteleme süresi sonunda </t>
    </r>
    <r>
      <rPr>
        <b/>
        <sz val="12"/>
        <color indexed="8"/>
        <rFont val="Arial"/>
        <family val="2"/>
        <charset val="162"/>
      </rPr>
      <t>kesin karar</t>
    </r>
    <r>
      <rPr>
        <sz val="12"/>
        <color indexed="8"/>
        <rFont val="Arial"/>
        <family val="2"/>
        <charset val="162"/>
      </rPr>
      <t xml:space="preserve"> verilebilecektir.</t>
    </r>
  </si>
  <si>
    <r>
      <t xml:space="preserve">e.  Geçici sağlık kurulunca rahatsızlıkları </t>
    </r>
    <r>
      <rPr>
        <b/>
        <sz val="12"/>
        <color indexed="8"/>
        <rFont val="Arial"/>
        <family val="2"/>
        <charset val="162"/>
      </rPr>
      <t>gözle görülen</t>
    </r>
    <r>
      <rPr>
        <sz val="12"/>
        <color indexed="8"/>
        <rFont val="Arial"/>
        <family val="2"/>
        <charset val="162"/>
      </rPr>
      <t xml:space="preserve"> (engelli, yatalak, uzuv kaybı vb.) veya </t>
    </r>
    <r>
      <rPr>
        <b/>
        <sz val="12"/>
        <color indexed="8"/>
        <rFont val="Arial"/>
        <family val="2"/>
        <charset val="162"/>
      </rPr>
      <t>gözle görülmeyen</t>
    </r>
    <r>
      <rPr>
        <sz val="12"/>
        <color indexed="8"/>
        <rFont val="Arial"/>
        <family val="2"/>
        <charset val="162"/>
      </rPr>
      <t xml:space="preserve"> rahatsızlıklarını (mental  retardasyon,  down sendromu, ağır özürlü vb.) çeşitli </t>
    </r>
    <r>
      <rPr>
        <b/>
        <sz val="12"/>
        <color indexed="8"/>
        <rFont val="Arial"/>
        <family val="2"/>
        <charset val="162"/>
      </rPr>
      <t>üniversite</t>
    </r>
    <r>
      <rPr>
        <sz val="12"/>
        <color indexed="8"/>
        <rFont val="Arial"/>
        <family val="2"/>
        <charset val="162"/>
      </rPr>
      <t xml:space="preserve">, </t>
    </r>
    <r>
      <rPr>
        <b/>
        <sz val="12"/>
        <color indexed="8"/>
        <rFont val="Arial"/>
        <family val="2"/>
        <charset val="162"/>
      </rPr>
      <t>devlet hastanesi sağlık raporuyla</t>
    </r>
    <r>
      <rPr>
        <sz val="12"/>
        <color indexed="8"/>
        <rFont val="Arial"/>
        <family val="2"/>
        <charset val="162"/>
      </rPr>
      <t xml:space="preserve"> veya özürlü/ağır </t>
    </r>
    <r>
      <rPr>
        <b/>
        <sz val="12"/>
        <color indexed="8"/>
        <rFont val="Arial"/>
        <family val="2"/>
        <charset val="162"/>
      </rPr>
      <t xml:space="preserve">özürlülük raporu ile belgeleyen </t>
    </r>
    <r>
      <rPr>
        <sz val="12"/>
        <color indexed="8"/>
        <rFont val="Arial"/>
        <family val="2"/>
        <charset val="162"/>
      </rPr>
      <t xml:space="preserve">veya kilo fazlalığı yada boy kısalığı olan yükümlüler hakkında Türk Silahlı Kuvvetleri Sağlık Raporu ile </t>
    </r>
    <r>
      <rPr>
        <b/>
        <sz val="12"/>
        <color indexed="8"/>
        <rFont val="Arial"/>
        <family val="2"/>
        <charset val="162"/>
      </rPr>
      <t xml:space="preserve">"Ertesi Yıla Bırakma, Sevk Geciktirmesi, </t>
    </r>
    <r>
      <rPr>
        <sz val="12"/>
        <color indexed="8"/>
        <rFont val="Arial"/>
        <family val="2"/>
        <charset val="162"/>
      </rPr>
      <t>veya</t>
    </r>
    <r>
      <rPr>
        <b/>
        <sz val="12"/>
        <color indexed="8"/>
        <rFont val="Arial"/>
        <family val="2"/>
        <charset val="162"/>
      </rPr>
      <t xml:space="preserve"> Askerliğe Elverişli Değildir" </t>
    </r>
    <r>
      <rPr>
        <sz val="12"/>
        <color indexed="8"/>
        <rFont val="Arial"/>
        <family val="2"/>
        <charset val="162"/>
      </rPr>
      <t>raporu tanzim edilebilecektir.</t>
    </r>
  </si>
  <si>
    <r>
      <t xml:space="preserve">f.  Geçici sağlık kurulunda görevli personel arasında </t>
    </r>
    <r>
      <rPr>
        <b/>
        <sz val="12"/>
        <color indexed="8"/>
        <rFont val="Arial"/>
        <family val="2"/>
        <charset val="162"/>
      </rPr>
      <t>sağlık kararında</t>
    </r>
    <r>
      <rPr>
        <sz val="12"/>
        <color indexed="8"/>
        <rFont val="Arial"/>
        <family val="2"/>
        <charset val="162"/>
      </rPr>
      <t xml:space="preserve"> </t>
    </r>
    <r>
      <rPr>
        <b/>
        <sz val="12"/>
        <color indexed="8"/>
        <rFont val="Arial"/>
        <family val="2"/>
        <charset val="162"/>
      </rPr>
      <t xml:space="preserve">uyumsuzluk </t>
    </r>
    <r>
      <rPr>
        <sz val="12"/>
        <color indexed="8"/>
        <rFont val="Arial"/>
        <family val="2"/>
        <charset val="162"/>
      </rPr>
      <t xml:space="preserve">olduğunda yükümlü en yakın </t>
    </r>
    <r>
      <rPr>
        <b/>
        <sz val="12"/>
        <color indexed="8"/>
        <rFont val="Arial"/>
        <family val="2"/>
        <charset val="162"/>
      </rPr>
      <t>asker hastanesine</t>
    </r>
    <r>
      <rPr>
        <sz val="12"/>
        <color indexed="8"/>
        <rFont val="Arial"/>
        <family val="2"/>
        <charset val="162"/>
      </rPr>
      <t xml:space="preserve"> sevk edilecektir.</t>
    </r>
  </si>
  <si>
    <r>
      <t xml:space="preserve">g. Yatalak durumda bulunanların tespitini müteakip yoklaması, yükümlünün </t>
    </r>
    <r>
      <rPr>
        <b/>
        <sz val="12"/>
        <color indexed="8"/>
        <rFont val="Arial"/>
        <family val="2"/>
        <charset val="162"/>
      </rPr>
      <t xml:space="preserve">kayıtlı </t>
    </r>
    <r>
      <rPr>
        <sz val="12"/>
        <color indexed="8"/>
        <rFont val="Arial"/>
        <family val="2"/>
        <charset val="162"/>
      </rPr>
      <t xml:space="preserve">olduğu   aile   hekimi   ile   resmi   bir  sivil   tabip   tarafından   teşkil   edilen   geçici   </t>
    </r>
    <r>
      <rPr>
        <b/>
        <sz val="12"/>
        <color indexed="8"/>
        <rFont val="Arial"/>
        <family val="2"/>
        <charset val="162"/>
      </rPr>
      <t>sağlık</t>
    </r>
    <r>
      <rPr>
        <sz val="12"/>
        <color indexed="8"/>
        <rFont val="Arial"/>
        <family val="2"/>
        <charset val="162"/>
      </rPr>
      <t xml:space="preserve">kurulunca   </t>
    </r>
    <r>
      <rPr>
        <b/>
        <sz val="12"/>
        <color indexed="8"/>
        <rFont val="Arial"/>
        <family val="2"/>
        <charset val="162"/>
      </rPr>
      <t>ikametgâhına   gidilerek</t>
    </r>
    <r>
      <rPr>
        <sz val="12"/>
        <color indexed="8"/>
        <rFont val="Arial"/>
        <family val="2"/>
        <charset val="162"/>
      </rPr>
      <t xml:space="preserve">   yapılacak   ve   haklarında   sağlık   raporu   tanzim edilebilecektir.</t>
    </r>
  </si>
  <si>
    <r>
      <t>A)</t>
    </r>
    <r>
      <rPr>
        <b/>
        <sz val="12"/>
        <color indexed="8"/>
        <rFont val="Arial"/>
        <family val="2"/>
        <charset val="162"/>
      </rPr>
      <t xml:space="preserve">  </t>
    </r>
    <r>
      <rPr>
        <sz val="12"/>
        <color indexed="8"/>
        <rFont val="Arial"/>
        <family val="2"/>
        <charset val="162"/>
      </rPr>
      <t xml:space="preserve">1. 20 yaşına girdiği halde boya göre ağırlıkta, Boya Göre Standart Ağırlık Çızelgesındekı ağırlıkların alt sınırından </t>
    </r>
    <r>
      <rPr>
        <b/>
        <sz val="12"/>
        <color indexed="8"/>
        <rFont val="Arial"/>
        <family val="2"/>
        <charset val="162"/>
      </rPr>
      <t>10 kg. (dahil)'a kadar eksiklik</t>
    </r>
    <r>
      <rPr>
        <sz val="12"/>
        <color indexed="8"/>
        <rFont val="Arial"/>
        <family val="2"/>
        <charset val="162"/>
      </rPr>
      <t xml:space="preserve"> (Daha önce geçirilmiş hastalığa bağlı olsun veya olmasın).</t>
    </r>
  </si>
  <si>
    <r>
      <t xml:space="preserve">        2. Boyu 210 cm.'den fazla olup vücut kitle indeksleri (vücut ağırlığı kg./boy uzunluğunun karesi m</t>
    </r>
    <r>
      <rPr>
        <vertAlign val="superscript"/>
        <sz val="12"/>
        <color indexed="8"/>
        <rFont val="Arial"/>
        <family val="2"/>
        <charset val="162"/>
      </rPr>
      <t>2</t>
    </r>
    <r>
      <rPr>
        <sz val="12"/>
        <color indexed="8"/>
        <rFont val="Arial"/>
        <family val="2"/>
        <charset val="162"/>
      </rPr>
      <t xml:space="preserve">) </t>
    </r>
    <r>
      <rPr>
        <b/>
        <sz val="12"/>
        <color indexed="8"/>
        <rFont val="Arial"/>
        <family val="2"/>
        <charset val="162"/>
      </rPr>
      <t>19-35 kg/m</t>
    </r>
    <r>
      <rPr>
        <b/>
        <vertAlign val="superscript"/>
        <sz val="12"/>
        <color indexed="8"/>
        <rFont val="Arial"/>
        <family val="2"/>
        <charset val="162"/>
      </rPr>
      <t>2</t>
    </r>
    <r>
      <rPr>
        <b/>
        <sz val="12"/>
        <color indexed="8"/>
        <rFont val="Arial"/>
        <family val="2"/>
        <charset val="162"/>
      </rPr>
      <t xml:space="preserve"> arasında olanlar</t>
    </r>
    <r>
      <rPr>
        <sz val="12"/>
        <color indexed="8"/>
        <rFont val="Arial"/>
        <family val="2"/>
        <charset val="162"/>
      </rPr>
      <t>.</t>
    </r>
  </si>
  <si>
    <r>
      <t xml:space="preserve">B) 1. 20 yaşına girdiği halde boya göre ağırlıkta,  Boya Göre Standart Ağırlık Çizelgesindeki ağırlıkların alt sınırından </t>
    </r>
    <r>
      <rPr>
        <b/>
        <sz val="12"/>
        <color indexed="8"/>
        <rFont val="Arial"/>
        <family val="2"/>
        <charset val="162"/>
      </rPr>
      <t>11 ilâ 20 kg. (dahil) arasında</t>
    </r>
    <r>
      <rPr>
        <sz val="12"/>
        <color indexed="8"/>
        <rFont val="Arial"/>
        <family val="2"/>
        <charset val="162"/>
      </rPr>
      <t xml:space="preserve"> </t>
    </r>
    <r>
      <rPr>
        <b/>
        <sz val="12"/>
        <color indexed="8"/>
        <rFont val="Arial"/>
        <family val="2"/>
        <charset val="162"/>
      </rPr>
      <t xml:space="preserve">eksiklik. </t>
    </r>
  </si>
  <si>
    <r>
      <t>AÇIKLAMA:</t>
    </r>
    <r>
      <rPr>
        <sz val="12"/>
        <color indexed="8"/>
        <rFont val="Arial"/>
        <family val="2"/>
        <charset val="162"/>
      </rPr>
      <t xml:space="preserve"> Bu Fıkra subay, astsubay, erbaş ve erlere 6 aylık bir rejimden sonra; yükümlülerde   en   </t>
    </r>
    <r>
      <rPr>
        <b/>
        <sz val="12"/>
        <color indexed="8"/>
        <rFont val="Arial"/>
        <family val="2"/>
        <charset val="162"/>
      </rPr>
      <t>az   bir   defa   ertesi   yıla   bırakma</t>
    </r>
    <r>
      <rPr>
        <sz val="12"/>
        <color indexed="8"/>
        <rFont val="Arial"/>
        <family val="2"/>
        <charset val="162"/>
      </rPr>
      <t xml:space="preserve">   veya   </t>
    </r>
    <r>
      <rPr>
        <b/>
        <sz val="12"/>
        <color indexed="8"/>
        <rFont val="Arial"/>
        <family val="2"/>
        <charset val="162"/>
      </rPr>
      <t>bir   yıl   sevki   geciktirme</t>
    </r>
    <r>
      <rPr>
        <sz val="12"/>
        <color indexed="8"/>
        <rFont val="Arial"/>
        <family val="2"/>
        <charset val="162"/>
      </rPr>
      <t xml:space="preserve"> işleminden sonra uygulanır.</t>
    </r>
  </si>
  <si>
    <r>
      <t xml:space="preserve">      2.   Kemik yaşı 19 ve üzerinde olanlarda boy'un </t>
    </r>
    <r>
      <rPr>
        <b/>
        <sz val="12"/>
        <color indexed="8"/>
        <rFont val="Arial"/>
        <family val="2"/>
        <charset val="162"/>
      </rPr>
      <t>152 (dahil) santimetreden kısa</t>
    </r>
    <r>
      <rPr>
        <sz val="12"/>
        <color indexed="8"/>
        <rFont val="Arial"/>
        <family val="2"/>
        <charset val="162"/>
      </rPr>
      <t xml:space="preserve"> olması.</t>
    </r>
  </si>
  <si>
    <r>
      <t>AÇIKLAMA</t>
    </r>
    <r>
      <rPr>
        <sz val="12"/>
        <color indexed="8"/>
        <rFont val="Arial"/>
        <family val="2"/>
        <charset val="162"/>
      </rPr>
      <t xml:space="preserve">: Bu fıkra yükümlülerde </t>
    </r>
    <r>
      <rPr>
        <b/>
        <sz val="12"/>
        <color indexed="8"/>
        <rFont val="Arial"/>
        <family val="2"/>
        <charset val="162"/>
      </rPr>
      <t>en az bir defa ertesi yıla bırakma</t>
    </r>
    <r>
      <rPr>
        <sz val="12"/>
        <color indexed="8"/>
        <rFont val="Arial"/>
        <family val="2"/>
        <charset val="162"/>
      </rPr>
      <t xml:space="preserve"> ya da </t>
    </r>
    <r>
      <rPr>
        <b/>
        <sz val="12"/>
        <color indexed="8"/>
        <rFont val="Arial"/>
        <family val="2"/>
        <charset val="162"/>
      </rPr>
      <t xml:space="preserve">bir yıl sevki geciktirme </t>
    </r>
    <r>
      <rPr>
        <sz val="12"/>
        <color indexed="8"/>
        <rFont val="Arial"/>
        <family val="2"/>
        <charset val="162"/>
      </rPr>
      <t>işleminden sonra uygulanır.</t>
    </r>
  </si>
  <si>
    <r>
      <t xml:space="preserve">      3.  Boyu 210 cm.'den fazla olup vücut kitle indeksleri (vücut ağırlığı kg./ boy uzunluğunun karesi m</t>
    </r>
    <r>
      <rPr>
        <vertAlign val="superscript"/>
        <sz val="12"/>
        <color indexed="8"/>
        <rFont val="Arial"/>
        <family val="2"/>
        <charset val="162"/>
      </rPr>
      <t>2</t>
    </r>
    <r>
      <rPr>
        <sz val="12"/>
        <color indexed="8"/>
        <rFont val="Arial"/>
        <family val="2"/>
        <charset val="162"/>
      </rPr>
      <t>)19 kg/m</t>
    </r>
    <r>
      <rPr>
        <vertAlign val="superscript"/>
        <sz val="12"/>
        <color indexed="8"/>
        <rFont val="Arial"/>
        <family val="2"/>
        <charset val="162"/>
      </rPr>
      <t>2</t>
    </r>
    <r>
      <rPr>
        <sz val="12"/>
        <color indexed="8"/>
        <rFont val="Arial"/>
        <family val="2"/>
        <charset val="162"/>
      </rPr>
      <t xml:space="preserve"> (dahil) altında olanlar ve 35 kg/m</t>
    </r>
    <r>
      <rPr>
        <vertAlign val="superscript"/>
        <sz val="12"/>
        <color indexed="8"/>
        <rFont val="Arial"/>
        <family val="2"/>
        <charset val="162"/>
      </rPr>
      <t>2</t>
    </r>
    <r>
      <rPr>
        <sz val="12"/>
        <color indexed="8"/>
        <rFont val="Arial"/>
        <family val="2"/>
        <charset val="162"/>
      </rPr>
      <t xml:space="preserve"> (dahil)'den </t>
    </r>
    <r>
      <rPr>
        <b/>
        <sz val="12"/>
        <color indexed="8"/>
        <rFont val="Arial"/>
        <family val="2"/>
        <charset val="162"/>
      </rPr>
      <t xml:space="preserve">yukarı </t>
    </r>
    <r>
      <rPr>
        <sz val="12"/>
        <color indexed="8"/>
        <rFont val="Arial"/>
        <family val="2"/>
        <charset val="162"/>
      </rPr>
      <t>olanlar."</t>
    </r>
  </si>
  <si>
    <r>
      <t xml:space="preserve">      2.   </t>
    </r>
    <r>
      <rPr>
        <b/>
        <sz val="12"/>
        <color indexed="8"/>
        <rFont val="Arial"/>
        <family val="2"/>
        <charset val="162"/>
      </rPr>
      <t xml:space="preserve">(Değişik: 4/5/1993-93/4398 K.) </t>
    </r>
    <r>
      <rPr>
        <sz val="12"/>
        <color indexed="8"/>
        <rFont val="Arial"/>
        <family val="2"/>
        <charset val="162"/>
      </rPr>
      <t>Konjenital ya da kronik beslenme yetersizli-ğine bağlı beden gelişmesinin ileri derecede geriliği, boya göre ağırlığın, Boya Göre Standart Ağırlık Çizelgesinde gösterilen alt sınırdan 21 kg. ve daha fazla eksiklik.</t>
    </r>
  </si>
  <si>
    <r>
      <t>NOT:</t>
    </r>
    <r>
      <rPr>
        <sz val="12"/>
        <color indexed="8"/>
        <rFont val="Arial"/>
        <family val="2"/>
        <charset val="162"/>
      </rPr>
      <t xml:space="preserve"> 2 nci ve 3 ncü fıkralar en az bir defa ertesi yıla bırakma ya da bir yıl sevki geciktirme işleminden sonra uygulanır.</t>
    </r>
  </si>
  <si>
    <r>
      <t xml:space="preserve">       3.  20 yaşını bitirdiği halde boy'un </t>
    </r>
    <r>
      <rPr>
        <b/>
        <sz val="12"/>
        <color indexed="8"/>
        <rFont val="Arial"/>
        <family val="2"/>
        <charset val="162"/>
      </rPr>
      <t>150 (dahil) cm.den</t>
    </r>
    <r>
      <rPr>
        <sz val="12"/>
        <color indexed="8"/>
        <rFont val="Arial"/>
        <family val="2"/>
        <charset val="162"/>
      </rPr>
      <t xml:space="preserve"> </t>
    </r>
    <r>
      <rPr>
        <b/>
        <sz val="12"/>
        <color indexed="8"/>
        <rFont val="Arial"/>
        <family val="2"/>
        <charset val="162"/>
      </rPr>
      <t xml:space="preserve">kısalığı. </t>
    </r>
  </si>
  <si>
    <r>
      <t xml:space="preserve">A)   1. 20 yaşına girdiği halde boya göre ağırlığın, Boya Göre Standart Ağırlık Çizelgesindeki </t>
    </r>
    <r>
      <rPr>
        <b/>
        <sz val="12"/>
        <color indexed="8"/>
        <rFont val="Arial"/>
        <family val="2"/>
        <charset val="162"/>
      </rPr>
      <t>üst sınırdan 30 Kg. (dahil) fazlalığı.</t>
    </r>
  </si>
  <si>
    <r>
      <t xml:space="preserve">B)   1. 20 yaşına girdiği halde boya göre ağırlığının, Boya Göre Standart Ağırlık Çizelgesindeki </t>
    </r>
    <r>
      <rPr>
        <b/>
        <sz val="12"/>
        <color indexed="8"/>
        <rFont val="Arial"/>
        <family val="2"/>
        <charset val="162"/>
      </rPr>
      <t>üst sınırdan 31-40 Kg</t>
    </r>
    <r>
      <rPr>
        <sz val="12"/>
        <color indexed="8"/>
        <rFont val="Arial"/>
        <family val="2"/>
        <charset val="162"/>
      </rPr>
      <t xml:space="preserve">. (dahil) </t>
    </r>
    <r>
      <rPr>
        <b/>
        <sz val="12"/>
        <color indexed="8"/>
        <rFont val="Arial"/>
        <family val="2"/>
        <charset val="162"/>
      </rPr>
      <t>fazlalığı.</t>
    </r>
  </si>
  <si>
    <r>
      <t>NOT:</t>
    </r>
    <r>
      <rPr>
        <sz val="12"/>
        <color indexed="8"/>
        <rFont val="Arial"/>
        <family val="2"/>
        <charset val="162"/>
      </rPr>
      <t xml:space="preserve"> Bu fıkra subay ve astsubaylarda 1 yıllık istirahatsiz rejimden sonra; yükümlülerde </t>
    </r>
    <r>
      <rPr>
        <b/>
        <sz val="12"/>
        <color indexed="8"/>
        <rFont val="Arial"/>
        <family val="2"/>
        <charset val="162"/>
      </rPr>
      <t>en az bir defa ertesi yıla bırakma</t>
    </r>
    <r>
      <rPr>
        <sz val="12"/>
        <color indexed="8"/>
        <rFont val="Arial"/>
        <family val="2"/>
        <charset val="162"/>
      </rPr>
      <t xml:space="preserve"> veya </t>
    </r>
    <r>
      <rPr>
        <b/>
        <sz val="12"/>
        <color indexed="8"/>
        <rFont val="Arial"/>
        <family val="2"/>
        <charset val="162"/>
      </rPr>
      <t>en az 1 yıl sevki geciktirme</t>
    </r>
    <r>
      <rPr>
        <sz val="12"/>
        <color indexed="8"/>
        <rFont val="Arial"/>
        <family val="2"/>
        <charset val="162"/>
      </rPr>
      <t xml:space="preserve"> işleminden sonra uygulanır.</t>
    </r>
  </si>
  <si>
    <r>
      <t xml:space="preserve">D) 1. Boya göre Standart Ağırlık Çizelgesindeki üst sınırdan </t>
    </r>
    <r>
      <rPr>
        <b/>
        <sz val="12"/>
        <color indexed="8"/>
        <rFont val="Arial"/>
        <family val="2"/>
        <charset val="162"/>
      </rPr>
      <t>41 Kg. (dahil) veya daha fazla</t>
    </r>
    <r>
      <rPr>
        <sz val="12"/>
        <color indexed="8"/>
        <rFont val="Arial"/>
        <family val="2"/>
        <charset val="162"/>
      </rPr>
      <t xml:space="preserve">  olan şişmanlıklar </t>
    </r>
  </si>
  <si>
    <r>
      <t>NOT:</t>
    </r>
    <r>
      <rPr>
        <sz val="12"/>
        <color indexed="8"/>
        <rFont val="Arial"/>
        <family val="2"/>
        <charset val="162"/>
      </rPr>
      <t xml:space="preserve"> Bu fıkra subay ve astsubaylarda 1 yıllık zayıflama rejiminden sonra uygulanır.</t>
    </r>
  </si>
  <si>
    <t>*Yönetmelikler sayfasının arama  bölümüne "sağlık" yazıp arayınız.</t>
  </si>
  <si>
    <r>
      <t>7. sırada "</t>
    </r>
    <r>
      <rPr>
        <b/>
        <sz val="12"/>
        <color indexed="8"/>
        <rFont val="Ariail"/>
        <charset val="162"/>
      </rPr>
      <t>TÜRK SİLAHLI KUVVETLERİ SAĞLIK YETENEĞİ YÖNETMELİĞİ</t>
    </r>
    <r>
      <rPr>
        <sz val="12"/>
        <color indexed="8"/>
        <rFont val="Ariail"/>
        <charset val="162"/>
      </rPr>
      <t>." çıkacaktır.</t>
    </r>
  </si>
  <si>
    <t xml:space="preserve">          </t>
  </si>
  <si>
    <t xml:space="preserve">                    </t>
  </si>
  <si>
    <t>Ayakkabısız Üst Sınır Alt sınır</t>
  </si>
  <si>
    <t>ÜST LİMİT</t>
  </si>
  <si>
    <t>ALT LİMİT</t>
  </si>
  <si>
    <t>BOYA GÖRE STANDART AĞIRLIK ÇİZELGESİ için tıklayınız</t>
  </si>
  <si>
    <t>34 - 68 ARASI KİLOYA SAHİP OLANLAR</t>
  </si>
  <si>
    <t>69 - 103 ARASI KİLOYA SAHİP OLANLAR</t>
  </si>
  <si>
    <t>104 - 138 ARASI KİLOYA SAHİP OLANLAR</t>
  </si>
  <si>
    <t>ASKER HASTANESİNE SEVKİ UYGUNDUR (Kısa ve Zayıf)</t>
  </si>
  <si>
    <t>ASKER HASTANESİNE SEVKİ UYGUNDUR (Kısa ve Kilolu)</t>
  </si>
  <si>
    <t>ASKER HASTANESİNE SEVKİ UYGUNDUR (KİLO FAZLALIĞI)</t>
  </si>
  <si>
    <t>ASKER HASTANESİNE SEVKİ UYGUNDUR (KİLO AZLIĞI)</t>
  </si>
  <si>
    <t>ASKER HASTANESİNE SEVKİ UYGUNDUR (BOY KISALIĞI)</t>
  </si>
  <si>
    <t>ASKER HASTANESİNE SEVK (Kısa ve Zayıf: Yükümlünün boyu Boya Göre Standart Ağırlık Çizelgesine göre 153 Cmden kısa olan yükümlülerin Alt sınırından Kısadır.</t>
  </si>
  <si>
    <t xml:space="preserve">ASKERLİK ÇAĞINA GİREN YÜKÜMLÜLERİN SAĞLIK MUAYENESİNİ YAPMAKLA </t>
  </si>
  <si>
    <t xml:space="preserve">     ASKER MUAYENELERİ İÇİN </t>
  </si>
  <si>
    <t xml:space="preserve">    BOY KİLO TESBİT PROGRAMI</t>
  </si>
  <si>
    <t>Boy/Kilo Oranı Dengede</t>
  </si>
  <si>
    <t>.</t>
  </si>
  <si>
    <t>Kilo azlığı / fazlalığı ve Boy kısalığı gibi rahatsızlıklar gözle görülür ölçülebilir rahatsızlıklar sınıfına girdiği için Yoklama formu örneğinde Asker hastanesine sevk ifadesi çıkan yükümlülerin Boy ve Kilodan farklı bir rahatsızlığı yoksa Bilgilendirme Broşürünün 104. satırında "ASKERLİĞE ELVERİŞLİ OLMAYAN YÜKÜMLÜLER:" başlığı altında açıklandığı üzere Bu yükümlüler hakkındaki sağlık kararları Geçici sağlık kuruluşlarınca verilebilmektedir. Bu yükümlülerin Yoklama formlarına "Geçici Sağlık Kuruluna Sevki uygundur" Yazılarak askerlik şubesine gönderilebilir. Bilgilendirme broşürüde açıklandığı üzere toplanacak olan geçici sağlık kurulu üyelerince (Askerlik Şubesi başkanı, Aile hekimi, ve kaymakamlıkca görevlendirilen 2. doktor) Bu yükümlüler hakkındaki Ertesi yıla brakma veya Askerliğe elverişli değildir sağlık kararları Askerlik şubesinde verilecektir.</t>
  </si>
  <si>
    <t>* * * * * * * * * * * * * * * * * * * * * * * * * * * * * * * * * * * * * * * * * * * * * * * * * * * * * * * * * * * * * *</t>
  </si>
  <si>
    <t>Boy ve kiloların 178.5 şeklinde buçuklu olarak değil tam sayı olarak yazılmalıdır. Yazılan boy kilo rakamları Bilgisayar sistemine sadece tam sayı olarak girilebilmektedir.</t>
  </si>
  <si>
    <t>Sağlık ocakları tarafından Asker hastanesine sevki uygun görülen yükümlülerin Asker hastanesine sevk işlemleri Askerlik şubelerince yapılmaktadır. Yükümlüler Sağlık ocağından Doğrudan Asker hastanesine sevk edilmemelidir.</t>
  </si>
  <si>
    <t>Askerliğe elverişlidir yazılıp askeri hastanecede tekrar kontrol edilmesi uygundur yazılmamalıdır. Asker hastanesine sevk edilen yükümlünün Askerliğe elverişli olup olmadığına dair karar Asker hastanesi tarafından verilir.</t>
  </si>
  <si>
    <r>
      <t xml:space="preserve">Yükümlülerin sağlık kararları </t>
    </r>
    <r>
      <rPr>
        <sz val="12"/>
        <color indexed="10"/>
        <rFont val="Arial"/>
        <family val="2"/>
        <charset val="162"/>
      </rPr>
      <t>Kırmızı</t>
    </r>
    <r>
      <rPr>
        <sz val="12"/>
        <rFont val="Arial"/>
        <family val="2"/>
        <charset val="162"/>
      </rPr>
      <t xml:space="preserve"> mürekkepli kalemle yazılmalıdır.</t>
    </r>
  </si>
  <si>
    <t>Boy kilo grafiği sayfası, A grubu sağlık kodları, ve bilgilendirme broşürünün bulunduğu sayfaların boyutların çıktı alınmak üzere ayarlıdır. Çıktı alıp işlemlerin takibini kağıt üzerinde yapabilirsiniz.</t>
  </si>
  <si>
    <t>Hazırlayan: Sivil Memur Recep KARAMAN</t>
  </si>
  <si>
    <r>
      <rPr>
        <sz val="12"/>
        <color indexed="53"/>
        <rFont val="Arial"/>
        <family val="2"/>
        <charset val="162"/>
      </rPr>
      <t xml:space="preserve">NOT: </t>
    </r>
    <r>
      <rPr>
        <sz val="12"/>
        <color indexed="8"/>
        <rFont val="Arial"/>
        <family val="2"/>
        <charset val="162"/>
      </rPr>
      <t>Bu program Milli Savunma Bakanlığının resmi programı değldir. Askerlik muayene işlermlerinde  Aile hekimlerine kolaylık sağlaması amacıyla hazırlanmıştır. Programın veya Kullanıcının hatası sonucu ortaya çıkabilecek sorunlarda esas olan TSK sağlık yönetmeliğidir.</t>
    </r>
  </si>
</sst>
</file>

<file path=xl/styles.xml><?xml version="1.0" encoding="utf-8"?>
<styleSheet xmlns="http://schemas.openxmlformats.org/spreadsheetml/2006/main">
  <fonts count="67">
    <font>
      <sz val="11"/>
      <color theme="1"/>
      <name val="Calibri"/>
      <family val="2"/>
      <charset val="162"/>
      <scheme val="minor"/>
    </font>
    <font>
      <sz val="12"/>
      <color indexed="10"/>
      <name val="Arial"/>
      <family val="2"/>
      <charset val="162"/>
    </font>
    <font>
      <sz val="12"/>
      <name val="Arial"/>
      <family val="2"/>
      <charset val="162"/>
    </font>
    <font>
      <i/>
      <sz val="14"/>
      <color indexed="23"/>
      <name val="Arial"/>
      <family val="2"/>
      <charset val="162"/>
    </font>
    <font>
      <sz val="14"/>
      <color indexed="8"/>
      <name val="Arial"/>
      <family val="2"/>
      <charset val="162"/>
    </font>
    <font>
      <sz val="14"/>
      <color indexed="8"/>
      <name val="Arial"/>
      <family val="2"/>
      <charset val="162"/>
    </font>
    <font>
      <vertAlign val="superscript"/>
      <sz val="14"/>
      <color indexed="8"/>
      <name val="Arial"/>
      <family val="2"/>
      <charset val="162"/>
    </font>
    <font>
      <sz val="14"/>
      <color indexed="8"/>
      <name val="Arial"/>
      <family val="2"/>
      <charset val="162"/>
    </font>
    <font>
      <vertAlign val="superscript"/>
      <sz val="14"/>
      <color indexed="8"/>
      <name val="Arial"/>
      <family val="2"/>
      <charset val="162"/>
    </font>
    <font>
      <b/>
      <sz val="14"/>
      <color indexed="10"/>
      <name val="Calibri"/>
      <family val="2"/>
      <charset val="162"/>
    </font>
    <font>
      <b/>
      <sz val="15"/>
      <color indexed="10"/>
      <name val="Calibri"/>
      <family val="2"/>
      <charset val="162"/>
    </font>
    <font>
      <b/>
      <sz val="15"/>
      <color indexed="10"/>
      <name val="Calibri"/>
      <family val="2"/>
      <charset val="162"/>
    </font>
    <font>
      <sz val="12"/>
      <color indexed="8"/>
      <name val="Arial"/>
      <family val="2"/>
      <charset val="162"/>
    </font>
    <font>
      <b/>
      <sz val="12"/>
      <color indexed="8"/>
      <name val="Arial"/>
      <family val="2"/>
      <charset val="162"/>
    </font>
    <font>
      <b/>
      <sz val="12"/>
      <color indexed="10"/>
      <name val="Arial"/>
      <family val="2"/>
      <charset val="162"/>
    </font>
    <font>
      <sz val="12"/>
      <color indexed="8"/>
      <name val="Ariail"/>
      <charset val="162"/>
    </font>
    <font>
      <vertAlign val="superscript"/>
      <sz val="12"/>
      <color indexed="8"/>
      <name val="Arial"/>
      <family val="2"/>
      <charset val="162"/>
    </font>
    <font>
      <b/>
      <vertAlign val="superscript"/>
      <sz val="12"/>
      <color indexed="8"/>
      <name val="Arial"/>
      <family val="2"/>
      <charset val="162"/>
    </font>
    <font>
      <b/>
      <sz val="12"/>
      <color indexed="8"/>
      <name val="Ariail"/>
      <charset val="162"/>
    </font>
    <font>
      <sz val="12"/>
      <color indexed="8"/>
      <name val="Arial"/>
      <family val="2"/>
      <charset val="162"/>
    </font>
    <font>
      <sz val="12"/>
      <color indexed="53"/>
      <name val="Arial"/>
      <family val="2"/>
      <charset val="162"/>
    </font>
    <font>
      <u/>
      <sz val="11"/>
      <color theme="10"/>
      <name val="Calibri"/>
      <family val="2"/>
      <charset val="162"/>
    </font>
    <font>
      <b/>
      <sz val="11"/>
      <color theme="1"/>
      <name val="Calibri"/>
      <family val="2"/>
      <charset val="162"/>
      <scheme val="minor"/>
    </font>
    <font>
      <b/>
      <sz val="14"/>
      <color theme="1"/>
      <name val="Calibri"/>
      <family val="2"/>
      <charset val="162"/>
      <scheme val="minor"/>
    </font>
    <font>
      <sz val="8"/>
      <color theme="1"/>
      <name val="Calibri"/>
      <family val="2"/>
      <charset val="162"/>
      <scheme val="minor"/>
    </font>
    <font>
      <sz val="11"/>
      <color theme="1"/>
      <name val="Arial"/>
      <family val="2"/>
      <charset val="162"/>
    </font>
    <font>
      <sz val="14"/>
      <color theme="1"/>
      <name val="Calibri"/>
      <family val="2"/>
      <charset val="162"/>
      <scheme val="minor"/>
    </font>
    <font>
      <sz val="14"/>
      <color theme="1"/>
      <name val="Arial"/>
      <family val="2"/>
      <charset val="162"/>
    </font>
    <font>
      <b/>
      <sz val="14"/>
      <color theme="1"/>
      <name val="Arial"/>
      <family val="2"/>
      <charset val="162"/>
    </font>
    <font>
      <sz val="10"/>
      <color theme="1"/>
      <name val="Calibri"/>
      <family val="2"/>
      <charset val="162"/>
      <scheme val="minor"/>
    </font>
    <font>
      <sz val="13"/>
      <color rgb="FFFF0000"/>
      <name val="MV Boli"/>
    </font>
    <font>
      <b/>
      <sz val="12"/>
      <color theme="3" tint="0.39997558519241921"/>
      <name val="Arial"/>
      <family val="2"/>
      <charset val="162"/>
    </font>
    <font>
      <sz val="12"/>
      <color theme="1"/>
      <name val="Arial"/>
      <family val="2"/>
      <charset val="162"/>
    </font>
    <font>
      <sz val="10"/>
      <color theme="1"/>
      <name val="Arial"/>
      <family val="2"/>
      <charset val="162"/>
    </font>
    <font>
      <sz val="9"/>
      <color theme="1"/>
      <name val="Calibri"/>
      <family val="2"/>
      <charset val="162"/>
      <scheme val="minor"/>
    </font>
    <font>
      <sz val="6"/>
      <color theme="1"/>
      <name val="Calibri"/>
      <family val="2"/>
      <charset val="162"/>
      <scheme val="minor"/>
    </font>
    <font>
      <b/>
      <sz val="18"/>
      <color rgb="FFFF0000"/>
      <name val="Calibri"/>
      <family val="2"/>
      <charset val="162"/>
      <scheme val="minor"/>
    </font>
    <font>
      <sz val="18"/>
      <color theme="1"/>
      <name val="Calibri"/>
      <family val="2"/>
      <charset val="162"/>
      <scheme val="minor"/>
    </font>
    <font>
      <b/>
      <sz val="10"/>
      <color theme="1"/>
      <name val="Calibri"/>
      <family val="2"/>
      <charset val="162"/>
      <scheme val="minor"/>
    </font>
    <font>
      <b/>
      <sz val="12"/>
      <color theme="1"/>
      <name val="Arial"/>
      <family val="2"/>
      <charset val="162"/>
    </font>
    <font>
      <u/>
      <sz val="12"/>
      <color theme="10"/>
      <name val="Ariail"/>
      <charset val="162"/>
    </font>
    <font>
      <sz val="12"/>
      <color theme="1"/>
      <name val="Ariail"/>
      <charset val="162"/>
    </font>
    <font>
      <sz val="12"/>
      <color theme="1"/>
      <name val="Calibri"/>
      <family val="2"/>
      <charset val="162"/>
      <scheme val="minor"/>
    </font>
    <font>
      <b/>
      <u/>
      <sz val="12"/>
      <color rgb="FFFF0000"/>
      <name val="Arial"/>
      <family val="2"/>
      <charset val="162"/>
    </font>
    <font>
      <b/>
      <i/>
      <sz val="12"/>
      <color theme="1"/>
      <name val="Arial"/>
      <family val="2"/>
      <charset val="162"/>
    </font>
    <font>
      <b/>
      <sz val="11"/>
      <color theme="3" tint="0.39997558519241921"/>
      <name val="Arial"/>
      <family val="2"/>
      <charset val="162"/>
    </font>
    <font>
      <sz val="8"/>
      <name val="Calibri"/>
      <family val="2"/>
      <charset val="162"/>
      <scheme val="minor"/>
    </font>
    <font>
      <sz val="16"/>
      <color theme="1"/>
      <name val="Calibri"/>
      <family val="2"/>
      <charset val="162"/>
      <scheme val="minor"/>
    </font>
    <font>
      <b/>
      <sz val="15"/>
      <color theme="1"/>
      <name val="Calibri"/>
      <family val="2"/>
      <charset val="162"/>
      <scheme val="minor"/>
    </font>
    <font>
      <b/>
      <sz val="10"/>
      <color theme="0"/>
      <name val="Calibri"/>
      <family val="2"/>
      <charset val="162"/>
      <scheme val="minor"/>
    </font>
    <font>
      <sz val="8"/>
      <color theme="0"/>
      <name val="Calibri"/>
      <family val="2"/>
      <charset val="162"/>
      <scheme val="minor"/>
    </font>
    <font>
      <sz val="12"/>
      <color rgb="FFFF0000"/>
      <name val="Arial"/>
      <family val="2"/>
      <charset val="162"/>
    </font>
    <font>
      <sz val="13"/>
      <color theme="1"/>
      <name val="Arial"/>
      <family val="2"/>
      <charset val="162"/>
    </font>
    <font>
      <b/>
      <sz val="20"/>
      <color theme="6" tint="-0.499984740745262"/>
      <name val="Calibri"/>
      <family val="2"/>
      <charset val="162"/>
      <scheme val="minor"/>
    </font>
    <font>
      <b/>
      <sz val="15"/>
      <color theme="6" tint="-0.499984740745262"/>
      <name val="Calibri"/>
      <family val="2"/>
      <charset val="162"/>
      <scheme val="minor"/>
    </font>
    <font>
      <b/>
      <sz val="14"/>
      <color theme="6" tint="-0.499984740745262"/>
      <name val="Calibri"/>
      <family val="2"/>
      <charset val="162"/>
      <scheme val="minor"/>
    </font>
    <font>
      <b/>
      <sz val="16"/>
      <color theme="1"/>
      <name val="Calibri"/>
      <family val="2"/>
      <charset val="162"/>
      <scheme val="minor"/>
    </font>
    <font>
      <b/>
      <sz val="13"/>
      <color theme="1"/>
      <name val="Calibri"/>
      <family val="2"/>
      <charset val="162"/>
      <scheme val="minor"/>
    </font>
    <font>
      <sz val="13"/>
      <color theme="1"/>
      <name val="Calibri"/>
      <family val="2"/>
      <charset val="162"/>
      <scheme val="minor"/>
    </font>
    <font>
      <b/>
      <sz val="11"/>
      <color rgb="FFFF0000"/>
      <name val="Arial"/>
      <family val="2"/>
      <charset val="162"/>
    </font>
    <font>
      <b/>
      <sz val="14"/>
      <color theme="10"/>
      <name val="Calibri"/>
      <family val="2"/>
      <charset val="162"/>
    </font>
    <font>
      <sz val="13"/>
      <color rgb="FFFF0000"/>
      <name val="Comic Sans MS"/>
      <family val="4"/>
      <charset val="162"/>
    </font>
    <font>
      <b/>
      <sz val="20"/>
      <color rgb="FFFF0000"/>
      <name val="Calibri"/>
      <family val="2"/>
      <charset val="162"/>
      <scheme val="minor"/>
    </font>
    <font>
      <b/>
      <sz val="10"/>
      <color theme="1"/>
      <name val="Arial"/>
      <family val="2"/>
      <charset val="162"/>
    </font>
    <font>
      <sz val="18"/>
      <color theme="0" tint="-0.34998626667073579"/>
      <name val="Calibri"/>
      <family val="2"/>
      <charset val="162"/>
      <scheme val="minor"/>
    </font>
    <font>
      <sz val="10"/>
      <color rgb="FF000000"/>
      <name val="Arial"/>
      <family val="2"/>
      <charset val="162"/>
    </font>
    <font>
      <b/>
      <sz val="11"/>
      <color theme="1"/>
      <name val="Arial"/>
      <family val="2"/>
      <charset val="162"/>
    </font>
  </fonts>
  <fills count="12">
    <fill>
      <patternFill patternType="none"/>
    </fill>
    <fill>
      <patternFill patternType="gray125"/>
    </fill>
    <fill>
      <patternFill patternType="solid">
        <fgColor theme="5" tint="0.39997558519241921"/>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F5F3D7"/>
        <bgColor indexed="64"/>
      </patternFill>
    </fill>
    <fill>
      <patternFill patternType="solid">
        <fgColor theme="6" tint="0.59999389629810485"/>
        <bgColor indexed="64"/>
      </patternFill>
    </fill>
    <fill>
      <patternFill patternType="solid">
        <fgColor theme="6" tint="0.399975585192419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0"/>
      </left>
      <right style="thin">
        <color theme="1"/>
      </right>
      <top style="thin">
        <color theme="0"/>
      </top>
      <bottom style="thin">
        <color theme="0"/>
      </bottom>
      <diagonal/>
    </border>
    <border>
      <left style="thin">
        <color theme="1"/>
      </left>
      <right style="thin">
        <color theme="0"/>
      </right>
      <top style="thin">
        <color theme="0"/>
      </top>
      <bottom style="thin">
        <color theme="0"/>
      </bottom>
      <diagonal/>
    </border>
    <border>
      <left style="thin">
        <color theme="1"/>
      </left>
      <right style="thin">
        <color theme="0"/>
      </right>
      <top style="thin">
        <color theme="0"/>
      </top>
      <bottom style="thin">
        <color theme="1"/>
      </bottom>
      <diagonal/>
    </border>
    <border>
      <left style="thin">
        <color theme="0"/>
      </left>
      <right style="thin">
        <color theme="0"/>
      </right>
      <top style="thin">
        <color theme="0"/>
      </top>
      <bottom style="thin">
        <color theme="1"/>
      </bottom>
      <diagonal/>
    </border>
    <border>
      <left style="thin">
        <color theme="0"/>
      </left>
      <right style="thin">
        <color theme="1"/>
      </right>
      <top style="thin">
        <color theme="0"/>
      </top>
      <bottom style="thin">
        <color theme="1"/>
      </bottom>
      <diagonal/>
    </border>
    <border>
      <left style="thin">
        <color theme="1"/>
      </left>
      <right style="thin">
        <color theme="0"/>
      </right>
      <top/>
      <bottom/>
      <diagonal/>
    </border>
    <border>
      <left style="thin">
        <color theme="0"/>
      </left>
      <right style="thin">
        <color theme="1"/>
      </right>
      <top/>
      <bottom/>
      <diagonal/>
    </border>
    <border>
      <left/>
      <right style="thin">
        <color theme="0"/>
      </right>
      <top/>
      <bottom/>
      <diagonal/>
    </border>
    <border diagonalUp="1">
      <left style="thin">
        <color theme="0"/>
      </left>
      <right style="thin">
        <color theme="0"/>
      </right>
      <top style="thin">
        <color theme="0"/>
      </top>
      <bottom style="thin">
        <color theme="1"/>
      </bottom>
      <diagonal style="thin">
        <color theme="0"/>
      </diagonal>
    </border>
    <border>
      <left style="thin">
        <color theme="0"/>
      </left>
      <right/>
      <top style="thin">
        <color theme="0"/>
      </top>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double">
        <color theme="1"/>
      </right>
      <top style="thin">
        <color theme="1"/>
      </top>
      <bottom/>
      <diagonal/>
    </border>
    <border>
      <left/>
      <right style="double">
        <color theme="1"/>
      </right>
      <top/>
      <bottom/>
      <diagonal/>
    </border>
    <border>
      <left/>
      <right style="double">
        <color theme="1"/>
      </right>
      <top/>
      <bottom style="double">
        <color theme="1"/>
      </bottom>
      <diagonal/>
    </border>
    <border>
      <left/>
      <right style="double">
        <color theme="1"/>
      </right>
      <top style="double">
        <color theme="1"/>
      </top>
      <bottom/>
      <diagonal/>
    </border>
    <border>
      <left/>
      <right style="double">
        <color theme="1"/>
      </right>
      <top/>
      <bottom style="thin">
        <color theme="1"/>
      </bottom>
      <diagonal/>
    </border>
    <border>
      <left style="double">
        <color theme="1"/>
      </left>
      <right/>
      <top style="double">
        <color theme="1"/>
      </top>
      <bottom/>
      <diagonal/>
    </border>
    <border>
      <left style="double">
        <color theme="1"/>
      </left>
      <right/>
      <top/>
      <bottom/>
      <diagonal/>
    </border>
    <border>
      <left style="double">
        <color theme="1"/>
      </left>
      <right/>
      <top/>
      <bottom style="thin">
        <color theme="1"/>
      </bottom>
      <diagonal/>
    </border>
    <border>
      <left style="double">
        <color theme="1"/>
      </left>
      <right/>
      <top style="thin">
        <color theme="1"/>
      </top>
      <bottom/>
      <diagonal/>
    </border>
    <border>
      <left style="double">
        <color theme="1"/>
      </left>
      <right/>
      <top/>
      <bottom style="double">
        <color theme="1"/>
      </bottom>
      <diagonal/>
    </border>
    <border>
      <left style="thin">
        <color theme="0"/>
      </left>
      <right style="thin">
        <color theme="0"/>
      </right>
      <top style="dotted">
        <color theme="1"/>
      </top>
      <bottom style="thin">
        <color theme="0"/>
      </bottom>
      <diagonal/>
    </border>
    <border>
      <left style="thin">
        <color theme="0"/>
      </left>
      <right style="thin">
        <color theme="1"/>
      </right>
      <top style="dotted">
        <color theme="1"/>
      </top>
      <bottom style="thin">
        <color theme="0"/>
      </bottom>
      <diagonal/>
    </border>
    <border>
      <left style="thin">
        <color theme="1"/>
      </left>
      <right style="thin">
        <color theme="0"/>
      </right>
      <top style="dotted">
        <color theme="1"/>
      </top>
      <bottom style="thin">
        <color theme="0"/>
      </bottom>
      <diagonal/>
    </border>
    <border>
      <left style="thin">
        <color theme="1"/>
      </left>
      <right/>
      <top style="thin">
        <color theme="0"/>
      </top>
      <bottom/>
      <diagonal/>
    </border>
    <border>
      <left style="thin">
        <color indexed="64"/>
      </left>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theme="1"/>
      </left>
      <right/>
      <top style="thin">
        <color theme="1"/>
      </top>
      <bottom/>
      <diagonal/>
    </border>
    <border>
      <left style="double">
        <color theme="1"/>
      </left>
      <right style="thin">
        <color theme="0"/>
      </right>
      <top style="thin">
        <color theme="0"/>
      </top>
      <bottom/>
      <diagonal/>
    </border>
    <border>
      <left style="double">
        <color theme="1"/>
      </left>
      <right style="thin">
        <color theme="0"/>
      </right>
      <top/>
      <bottom/>
      <diagonal/>
    </border>
    <border>
      <left style="double">
        <color theme="1"/>
      </left>
      <right style="thin">
        <color theme="0"/>
      </right>
      <top/>
      <bottom style="thin">
        <color theme="0"/>
      </bottom>
      <diagonal/>
    </border>
    <border>
      <left/>
      <right style="thin">
        <color theme="0"/>
      </right>
      <top style="thin">
        <color theme="1"/>
      </top>
      <bottom/>
      <diagonal/>
    </border>
    <border>
      <left style="thin">
        <color theme="1"/>
      </left>
      <right/>
      <top/>
      <bottom/>
      <diagonal/>
    </border>
    <border>
      <left style="thin">
        <color theme="1"/>
      </left>
      <right/>
      <top/>
      <bottom style="thin">
        <color theme="0"/>
      </bottom>
      <diagonal/>
    </border>
    <border>
      <left style="thin">
        <color theme="1"/>
      </left>
      <right/>
      <top/>
      <bottom style="thin">
        <color theme="1"/>
      </bottom>
      <diagonal/>
    </border>
    <border>
      <left/>
      <right style="thin">
        <color theme="0"/>
      </right>
      <top/>
      <bottom style="thin">
        <color theme="1"/>
      </bottom>
      <diagonal/>
    </border>
  </borders>
  <cellStyleXfs count="2">
    <xf numFmtId="0" fontId="0" fillId="0" borderId="0"/>
    <xf numFmtId="0" fontId="21" fillId="0" borderId="0" applyNumberFormat="0" applyFill="0" applyBorder="0" applyAlignment="0" applyProtection="0">
      <alignment vertical="top"/>
      <protection locked="0"/>
    </xf>
  </cellStyleXfs>
  <cellXfs count="226">
    <xf numFmtId="0" fontId="0" fillId="0" borderId="0" xfId="0"/>
    <xf numFmtId="0" fontId="0" fillId="0" borderId="9" xfId="0"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23" fillId="0" borderId="0" xfId="0" applyFont="1" applyAlignment="1" applyProtection="1">
      <alignment horizontal="left" vertical="center"/>
      <protection hidden="1"/>
    </xf>
    <xf numFmtId="0" fontId="0" fillId="0" borderId="10" xfId="0" applyBorder="1" applyAlignment="1" applyProtection="1">
      <alignment horizontal="center" vertical="center"/>
      <protection hidden="1"/>
    </xf>
    <xf numFmtId="0" fontId="23" fillId="0" borderId="10" xfId="0" applyFont="1"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23" fillId="0" borderId="10" xfId="0" applyFont="1" applyBorder="1" applyAlignment="1" applyProtection="1">
      <alignment vertical="center"/>
      <protection hidden="1"/>
    </xf>
    <xf numFmtId="0" fontId="0" fillId="0" borderId="12"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49" fontId="0" fillId="0" borderId="0" xfId="0" applyNumberFormat="1" applyAlignment="1" applyProtection="1">
      <alignment vertical="center"/>
      <protection hidden="1"/>
    </xf>
    <xf numFmtId="49" fontId="0" fillId="0" borderId="0" xfId="0" applyNumberFormat="1" applyAlignment="1" applyProtection="1">
      <alignment horizontal="left" vertical="center"/>
      <protection hidden="1"/>
    </xf>
    <xf numFmtId="0" fontId="0" fillId="0" borderId="1" xfId="0" applyNumberFormat="1" applyBorder="1" applyAlignment="1" applyProtection="1">
      <alignment horizontal="center" vertical="center"/>
      <protection hidden="1"/>
    </xf>
    <xf numFmtId="49" fontId="0" fillId="0" borderId="0" xfId="0" applyNumberFormat="1" applyAlignment="1" applyProtection="1">
      <alignment horizontal="center" vertical="center"/>
      <protection hidden="1"/>
    </xf>
    <xf numFmtId="0" fontId="24" fillId="0" borderId="1" xfId="0" applyNumberFormat="1" applyFont="1" applyBorder="1" applyAlignment="1" applyProtection="1">
      <alignment vertical="center"/>
      <protection hidden="1"/>
    </xf>
    <xf numFmtId="49" fontId="24" fillId="2" borderId="0" xfId="0" applyNumberFormat="1" applyFont="1" applyFill="1" applyAlignment="1" applyProtection="1">
      <alignment horizontal="left" vertical="center"/>
      <protection hidden="1"/>
    </xf>
    <xf numFmtId="49" fontId="24" fillId="3" borderId="0" xfId="0" applyNumberFormat="1" applyFont="1" applyFill="1" applyAlignment="1" applyProtection="1">
      <alignment horizontal="left" vertical="center"/>
      <protection hidden="1"/>
    </xf>
    <xf numFmtId="49" fontId="24" fillId="4" borderId="0" xfId="0" applyNumberFormat="1" applyFont="1" applyFill="1" applyAlignment="1" applyProtection="1">
      <alignment horizontal="left" vertical="center"/>
      <protection hidden="1"/>
    </xf>
    <xf numFmtId="49" fontId="24" fillId="0" borderId="0" xfId="0" applyNumberFormat="1" applyFont="1" applyAlignment="1" applyProtection="1">
      <alignment horizontal="left" vertical="center"/>
      <protection hidden="1"/>
    </xf>
    <xf numFmtId="0" fontId="25" fillId="0" borderId="0" xfId="0" applyFont="1" applyAlignment="1">
      <alignment horizontal="justify"/>
    </xf>
    <xf numFmtId="0" fontId="26" fillId="0" borderId="0" xfId="0" applyFont="1" applyAlignment="1">
      <alignment vertical="center"/>
    </xf>
    <xf numFmtId="0" fontId="26" fillId="0" borderId="0" xfId="0" applyFont="1" applyAlignment="1">
      <alignment wrapText="1"/>
    </xf>
    <xf numFmtId="0" fontId="0" fillId="0" borderId="0" xfId="0" applyAlignment="1">
      <alignment wrapText="1"/>
    </xf>
    <xf numFmtId="0" fontId="27" fillId="0" borderId="1" xfId="0" applyFont="1" applyBorder="1" applyAlignment="1">
      <alignment vertical="center" wrapText="1"/>
    </xf>
    <xf numFmtId="0" fontId="27" fillId="0" borderId="1" xfId="0" applyFont="1" applyBorder="1" applyAlignment="1">
      <alignment horizontal="left" vertical="center" wrapText="1"/>
    </xf>
    <xf numFmtId="0" fontId="28" fillId="0" borderId="1" xfId="0" applyFont="1" applyBorder="1" applyAlignment="1">
      <alignment horizontal="center" vertical="center" wrapText="1"/>
    </xf>
    <xf numFmtId="0" fontId="23" fillId="0" borderId="0" xfId="0" applyFont="1" applyAlignment="1">
      <alignment horizontal="center" vertical="center"/>
    </xf>
    <xf numFmtId="0" fontId="28" fillId="0" borderId="1" xfId="0" applyFont="1" applyBorder="1" applyAlignment="1">
      <alignment horizontal="center" vertical="center"/>
    </xf>
    <xf numFmtId="0" fontId="23" fillId="0" borderId="0" xfId="0" applyFont="1" applyAlignment="1">
      <alignment horizontal="center" wrapText="1"/>
    </xf>
    <xf numFmtId="0" fontId="23" fillId="0" borderId="0" xfId="0" applyFont="1" applyBorder="1" applyAlignment="1">
      <alignment horizontal="center" vertical="center" wrapText="1"/>
    </xf>
    <xf numFmtId="0" fontId="26" fillId="0" borderId="0" xfId="0" applyFont="1" applyBorder="1" applyAlignment="1">
      <alignment horizontal="left" vertical="center" wrapText="1"/>
    </xf>
    <xf numFmtId="0" fontId="26" fillId="0" borderId="0" xfId="0" applyFont="1" applyBorder="1" applyAlignment="1">
      <alignment vertical="center" wrapText="1"/>
    </xf>
    <xf numFmtId="0" fontId="28" fillId="0" borderId="0" xfId="0" applyFont="1" applyBorder="1" applyAlignment="1">
      <alignment horizontal="center" vertical="center" wrapText="1"/>
    </xf>
    <xf numFmtId="0" fontId="27" fillId="0" borderId="0" xfId="0" applyFont="1" applyBorder="1" applyAlignment="1">
      <alignment vertical="center" wrapText="1"/>
    </xf>
    <xf numFmtId="0" fontId="27" fillId="0" borderId="1" xfId="0" applyFont="1" applyBorder="1" applyAlignment="1">
      <alignment horizontal="justify" vertical="center" wrapText="1"/>
    </xf>
    <xf numFmtId="0" fontId="27" fillId="0" borderId="1" xfId="0" applyFont="1" applyBorder="1" applyAlignment="1">
      <alignment horizontal="center" vertical="center" wrapText="1"/>
    </xf>
    <xf numFmtId="0" fontId="27" fillId="0" borderId="0" xfId="0" applyFont="1" applyAlignment="1">
      <alignment horizontal="left" wrapText="1"/>
    </xf>
    <xf numFmtId="0" fontId="27" fillId="0" borderId="0" xfId="0" applyFont="1" applyAlignment="1">
      <alignment horizontal="center" wrapText="1"/>
    </xf>
    <xf numFmtId="0" fontId="26" fillId="0" borderId="0" xfId="0" applyFont="1" applyAlignment="1">
      <alignment vertical="center" wrapText="1"/>
    </xf>
    <xf numFmtId="0" fontId="27" fillId="0" borderId="0" xfId="0" applyFont="1" applyAlignment="1">
      <alignment horizontal="left" vertical="center" wrapText="1"/>
    </xf>
    <xf numFmtId="0" fontId="26" fillId="0" borderId="0" xfId="0" applyFont="1" applyAlignment="1">
      <alignment horizontal="left" vertical="center" wrapText="1"/>
    </xf>
    <xf numFmtId="0" fontId="0" fillId="0" borderId="14"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0" fillId="0" borderId="0" xfId="0" applyAlignment="1">
      <alignment vertical="center"/>
    </xf>
    <xf numFmtId="0" fontId="0" fillId="0" borderId="0" xfId="0" applyAlignment="1">
      <alignment vertical="center" wrapText="1"/>
    </xf>
    <xf numFmtId="0" fontId="29" fillId="5" borderId="0" xfId="0" applyFont="1" applyFill="1" applyBorder="1" applyAlignment="1" applyProtection="1">
      <alignment vertical="center"/>
      <protection hidden="1"/>
    </xf>
    <xf numFmtId="0" fontId="30" fillId="0" borderId="9" xfId="0" applyFont="1" applyBorder="1" applyAlignment="1" applyProtection="1">
      <alignment vertical="center"/>
      <protection hidden="1"/>
    </xf>
    <xf numFmtId="0" fontId="31" fillId="0" borderId="9" xfId="0" applyFont="1" applyBorder="1" applyAlignment="1" applyProtection="1">
      <alignment vertical="center" wrapText="1"/>
      <protection hidden="1"/>
    </xf>
    <xf numFmtId="0" fontId="32" fillId="0" borderId="9" xfId="0" applyFont="1" applyBorder="1" applyAlignment="1" applyProtection="1">
      <alignment vertical="center" wrapText="1"/>
      <protection hidden="1"/>
    </xf>
    <xf numFmtId="0" fontId="30" fillId="0" borderId="18" xfId="0" applyFont="1" applyBorder="1" applyAlignment="1" applyProtection="1">
      <alignment vertical="center"/>
      <protection hidden="1"/>
    </xf>
    <xf numFmtId="0" fontId="30" fillId="0" borderId="19" xfId="0" applyFont="1" applyBorder="1" applyAlignment="1" applyProtection="1">
      <alignment vertical="center"/>
      <protection hidden="1"/>
    </xf>
    <xf numFmtId="0" fontId="30" fillId="0" borderId="20" xfId="0" applyFont="1" applyBorder="1" applyAlignment="1" applyProtection="1">
      <alignment vertical="center"/>
      <protection hidden="1"/>
    </xf>
    <xf numFmtId="0" fontId="32" fillId="0" borderId="17" xfId="0" applyFont="1" applyBorder="1" applyAlignment="1" applyProtection="1">
      <alignment vertical="center" wrapText="1"/>
      <protection hidden="1"/>
    </xf>
    <xf numFmtId="0" fontId="31" fillId="0" borderId="21" xfId="0" applyFont="1" applyBorder="1" applyAlignment="1" applyProtection="1">
      <alignment vertical="center" wrapText="1"/>
      <protection hidden="1"/>
    </xf>
    <xf numFmtId="0" fontId="31" fillId="0" borderId="20" xfId="0" applyFont="1" applyBorder="1" applyAlignment="1" applyProtection="1">
      <alignment vertical="center" wrapText="1"/>
      <protection hidden="1"/>
    </xf>
    <xf numFmtId="0" fontId="0" fillId="0" borderId="21"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32" fillId="0" borderId="20" xfId="0" applyFont="1" applyBorder="1" applyAlignment="1" applyProtection="1">
      <alignment vertical="center" wrapText="1"/>
      <protection hidden="1"/>
    </xf>
    <xf numFmtId="0" fontId="32" fillId="0" borderId="22" xfId="0" applyFont="1" applyBorder="1" applyAlignment="1" applyProtection="1">
      <alignment vertical="center" wrapText="1"/>
      <protection hidden="1"/>
    </xf>
    <xf numFmtId="0" fontId="32" fillId="0" borderId="23" xfId="0" applyFont="1" applyBorder="1" applyAlignment="1" applyProtection="1">
      <alignment vertical="center" wrapText="1"/>
      <protection hidden="1"/>
    </xf>
    <xf numFmtId="0" fontId="32" fillId="0" borderId="24" xfId="0" applyFont="1" applyBorder="1" applyAlignment="1" applyProtection="1">
      <alignment vertical="center" wrapText="1"/>
      <protection hidden="1"/>
    </xf>
    <xf numFmtId="0" fontId="33" fillId="0" borderId="9" xfId="0" applyFont="1" applyBorder="1" applyAlignment="1" applyProtection="1">
      <alignment horizontal="right" vertical="center" wrapText="1"/>
      <protection hidden="1"/>
    </xf>
    <xf numFmtId="0" fontId="29" fillId="0" borderId="9" xfId="0" applyFont="1" applyBorder="1" applyAlignment="1" applyProtection="1">
      <alignment horizontal="right" vertical="center"/>
      <protection hidden="1"/>
    </xf>
    <xf numFmtId="49" fontId="24" fillId="6" borderId="0" xfId="0" applyNumberFormat="1" applyFont="1" applyFill="1" applyAlignment="1" applyProtection="1">
      <alignment horizontal="left" vertical="center"/>
      <protection hidden="1"/>
    </xf>
    <xf numFmtId="49" fontId="24" fillId="7" borderId="0" xfId="0" applyNumberFormat="1" applyFont="1" applyFill="1" applyAlignment="1" applyProtection="1">
      <alignment horizontal="left" vertical="center"/>
      <protection hidden="1"/>
    </xf>
    <xf numFmtId="0" fontId="34" fillId="0" borderId="1" xfId="0" applyNumberFormat="1" applyFont="1" applyBorder="1" applyAlignment="1" applyProtection="1">
      <alignment horizontal="center" vertical="center"/>
      <protection hidden="1"/>
    </xf>
    <xf numFmtId="0" fontId="35" fillId="0" borderId="0" xfId="0" applyFont="1" applyAlignment="1" applyProtection="1">
      <alignment horizontal="center" vertical="center"/>
      <protection hidden="1"/>
    </xf>
    <xf numFmtId="0" fontId="36" fillId="0" borderId="10" xfId="0" applyFont="1" applyBorder="1" applyAlignment="1" applyProtection="1">
      <alignment horizontal="right" vertical="center"/>
      <protection hidden="1"/>
    </xf>
    <xf numFmtId="0" fontId="36" fillId="0" borderId="15" xfId="0" applyFont="1" applyBorder="1" applyAlignment="1" applyProtection="1">
      <alignment horizontal="right" vertical="center"/>
      <protection hidden="1"/>
    </xf>
    <xf numFmtId="0" fontId="36" fillId="0" borderId="16" xfId="0" applyFont="1" applyBorder="1" applyAlignment="1" applyProtection="1">
      <alignment horizontal="right" vertical="center"/>
      <protection hidden="1"/>
    </xf>
    <xf numFmtId="0" fontId="37" fillId="0" borderId="0" xfId="0" applyFont="1"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26" xfId="0" applyBorder="1" applyAlignment="1" applyProtection="1">
      <alignment horizontal="center" vertical="center"/>
      <protection hidden="1"/>
    </xf>
    <xf numFmtId="0" fontId="24" fillId="0" borderId="0" xfId="0" applyNumberFormat="1" applyFont="1" applyBorder="1" applyAlignment="1" applyProtection="1">
      <alignment horizontal="left" vertical="center"/>
      <protection hidden="1"/>
    </xf>
    <xf numFmtId="0" fontId="24" fillId="0" borderId="0" xfId="0" applyFont="1" applyBorder="1" applyAlignment="1" applyProtection="1">
      <alignment horizontal="left" vertical="center"/>
      <protection hidden="1"/>
    </xf>
    <xf numFmtId="0" fontId="24" fillId="0" borderId="0" xfId="0" applyFont="1" applyAlignment="1" applyProtection="1">
      <alignment horizontal="left" vertical="center"/>
      <protection hidden="1"/>
    </xf>
    <xf numFmtId="0" fontId="24" fillId="0" borderId="0" xfId="0" applyFont="1" applyAlignment="1" applyProtection="1">
      <alignment horizontal="center" vertical="center"/>
      <protection hidden="1"/>
    </xf>
    <xf numFmtId="0" fontId="38" fillId="0" borderId="1" xfId="0" applyFont="1" applyBorder="1" applyAlignment="1" applyProtection="1">
      <alignment horizontal="center" vertical="center"/>
      <protection hidden="1"/>
    </xf>
    <xf numFmtId="0" fontId="38" fillId="0" borderId="0" xfId="0" applyFont="1" applyAlignment="1" applyProtection="1">
      <alignment horizontal="center" vertical="center"/>
      <protection hidden="1"/>
    </xf>
    <xf numFmtId="0" fontId="32" fillId="0" borderId="9" xfId="0" applyFont="1" applyBorder="1" applyAlignment="1">
      <alignment horizontal="justify"/>
    </xf>
    <xf numFmtId="0" fontId="39" fillId="0" borderId="9" xfId="0" applyFont="1" applyBorder="1" applyAlignment="1">
      <alignment horizontal="center"/>
    </xf>
    <xf numFmtId="0" fontId="39" fillId="0" borderId="9" xfId="0" applyFont="1" applyBorder="1" applyAlignment="1">
      <alignment horizontal="justify"/>
    </xf>
    <xf numFmtId="0" fontId="40" fillId="0" borderId="9" xfId="1" applyFont="1" applyBorder="1" applyAlignment="1" applyProtection="1">
      <alignment horizontal="justify"/>
    </xf>
    <xf numFmtId="0" fontId="41" fillId="0" borderId="9" xfId="1" applyFont="1" applyBorder="1" applyAlignment="1" applyProtection="1">
      <alignment horizontal="justify"/>
    </xf>
    <xf numFmtId="0" fontId="32" fillId="0" borderId="9" xfId="0" applyFont="1" applyBorder="1" applyAlignment="1">
      <alignment horizontal="justify" vertical="center"/>
    </xf>
    <xf numFmtId="0" fontId="42" fillId="0" borderId="9" xfId="0" applyFont="1" applyBorder="1"/>
    <xf numFmtId="0" fontId="43" fillId="0" borderId="9" xfId="0" applyFont="1" applyBorder="1" applyAlignment="1">
      <alignment horizontal="justify"/>
    </xf>
    <xf numFmtId="0" fontId="42" fillId="0" borderId="0" xfId="0" applyFont="1"/>
    <xf numFmtId="0" fontId="41" fillId="0" borderId="9" xfId="0" applyFont="1" applyBorder="1" applyAlignment="1">
      <alignment wrapText="1"/>
    </xf>
    <xf numFmtId="0" fontId="41" fillId="0" borderId="9" xfId="1" applyFont="1" applyBorder="1" applyAlignment="1" applyProtection="1">
      <alignment horizontal="justify" wrapText="1"/>
    </xf>
    <xf numFmtId="0" fontId="39" fillId="0" borderId="9" xfId="0" applyFont="1" applyBorder="1" applyAlignment="1">
      <alignment horizontal="center" wrapText="1"/>
    </xf>
    <xf numFmtId="0" fontId="39" fillId="0" borderId="2" xfId="0" applyFont="1" applyBorder="1" applyAlignment="1">
      <alignment horizontal="center" wrapText="1"/>
    </xf>
    <xf numFmtId="0" fontId="39" fillId="0" borderId="3" xfId="0" applyFont="1" applyBorder="1" applyAlignment="1">
      <alignment horizontal="center" wrapText="1"/>
    </xf>
    <xf numFmtId="0" fontId="44" fillId="0" borderId="3" xfId="0" applyFont="1" applyBorder="1" applyAlignment="1">
      <alignment horizontal="center" wrapText="1"/>
    </xf>
    <xf numFmtId="0" fontId="39" fillId="0" borderId="4" xfId="0" applyFont="1" applyBorder="1" applyAlignment="1">
      <alignment horizontal="center" wrapText="1"/>
    </xf>
    <xf numFmtId="0" fontId="39" fillId="0" borderId="4" xfId="0" applyFont="1" applyBorder="1" applyAlignment="1">
      <alignment horizontal="center" vertical="center" wrapText="1"/>
    </xf>
    <xf numFmtId="0" fontId="21" fillId="0" borderId="9" xfId="1" applyBorder="1" applyAlignment="1" applyProtection="1">
      <alignment horizontal="right" vertical="top"/>
    </xf>
    <xf numFmtId="0" fontId="45" fillId="0" borderId="16" xfId="0" applyFont="1" applyBorder="1" applyAlignment="1" applyProtection="1">
      <alignment vertical="center" wrapText="1"/>
      <protection hidden="1"/>
    </xf>
    <xf numFmtId="0" fontId="45" fillId="0" borderId="14" xfId="0" applyFont="1" applyBorder="1" applyAlignment="1" applyProtection="1">
      <alignment vertical="center" wrapText="1"/>
      <protection hidden="1"/>
    </xf>
    <xf numFmtId="0" fontId="45" fillId="0" borderId="0" xfId="0" applyFont="1" applyBorder="1" applyAlignment="1" applyProtection="1">
      <alignment vertical="center" wrapText="1"/>
      <protection hidden="1"/>
    </xf>
    <xf numFmtId="0" fontId="45" fillId="0" borderId="27" xfId="0" applyFont="1" applyBorder="1" applyAlignment="1" applyProtection="1">
      <alignment vertical="center" wrapText="1"/>
      <protection hidden="1"/>
    </xf>
    <xf numFmtId="0" fontId="22" fillId="0" borderId="1" xfId="0" applyNumberFormat="1" applyFont="1" applyBorder="1" applyAlignment="1" applyProtection="1">
      <alignment horizontal="center" vertical="center" textRotation="90"/>
      <protection hidden="1"/>
    </xf>
    <xf numFmtId="0" fontId="24" fillId="0" borderId="1" xfId="0" applyNumberFormat="1" applyFont="1" applyBorder="1" applyAlignment="1" applyProtection="1">
      <alignment horizontal="center" vertical="center"/>
      <protection hidden="1"/>
    </xf>
    <xf numFmtId="49" fontId="24" fillId="2" borderId="1" xfId="0" applyNumberFormat="1" applyFont="1" applyFill="1" applyBorder="1" applyAlignment="1" applyProtection="1">
      <alignment horizontal="left" vertical="center"/>
      <protection hidden="1"/>
    </xf>
    <xf numFmtId="49" fontId="24" fillId="3" borderId="1" xfId="0" applyNumberFormat="1" applyFont="1" applyFill="1" applyBorder="1" applyAlignment="1" applyProtection="1">
      <alignment horizontal="left" vertical="center"/>
      <protection hidden="1"/>
    </xf>
    <xf numFmtId="49" fontId="24" fillId="5" borderId="1" xfId="0" applyNumberFormat="1" applyFont="1" applyFill="1" applyBorder="1" applyAlignment="1" applyProtection="1">
      <alignment horizontal="left" vertical="center"/>
      <protection hidden="1"/>
    </xf>
    <xf numFmtId="49" fontId="46" fillId="8" borderId="1" xfId="0" applyNumberFormat="1" applyFont="1" applyFill="1" applyBorder="1" applyAlignment="1" applyProtection="1">
      <alignment horizontal="left" vertical="center"/>
      <protection hidden="1"/>
    </xf>
    <xf numFmtId="0" fontId="0" fillId="0" borderId="0" xfId="0" applyAlignment="1" applyProtection="1">
      <alignment horizontal="center" vertical="center"/>
      <protection hidden="1"/>
    </xf>
    <xf numFmtId="0" fontId="47" fillId="0" borderId="9" xfId="0" applyFont="1" applyBorder="1" applyAlignment="1" applyProtection="1">
      <alignment vertical="center" wrapText="1"/>
      <protection hidden="1"/>
    </xf>
    <xf numFmtId="49" fontId="48" fillId="0" borderId="0" xfId="0" applyNumberFormat="1" applyFont="1" applyAlignment="1" applyProtection="1">
      <alignment vertical="center"/>
      <protection hidden="1"/>
    </xf>
    <xf numFmtId="49" fontId="48" fillId="0" borderId="0" xfId="0" applyNumberFormat="1" applyFont="1" applyAlignment="1" applyProtection="1">
      <alignment horizontal="left" vertical="center"/>
      <protection hidden="1"/>
    </xf>
    <xf numFmtId="0" fontId="0" fillId="0" borderId="0" xfId="0" applyAlignment="1" applyProtection="1">
      <alignment horizontal="left" vertical="center"/>
      <protection hidden="1"/>
    </xf>
    <xf numFmtId="0" fontId="0" fillId="0" borderId="28" xfId="0" applyBorder="1" applyAlignment="1" applyProtection="1">
      <alignment horizontal="center" vertical="center"/>
      <protection hidden="1"/>
    </xf>
    <xf numFmtId="0" fontId="38" fillId="0" borderId="5" xfId="0" applyFont="1" applyBorder="1" applyAlignment="1" applyProtection="1">
      <alignment horizontal="center" vertical="center"/>
      <protection hidden="1"/>
    </xf>
    <xf numFmtId="0" fontId="37" fillId="0" borderId="9" xfId="0" applyFont="1" applyBorder="1" applyAlignment="1" applyProtection="1">
      <alignment horizontal="center" vertical="center"/>
      <protection hidden="1"/>
    </xf>
    <xf numFmtId="0" fontId="49" fillId="0" borderId="9" xfId="0" applyFont="1" applyBorder="1" applyAlignment="1" applyProtection="1">
      <alignment horizontal="left" vertical="center"/>
      <protection hidden="1"/>
    </xf>
    <xf numFmtId="0" fontId="50" fillId="0" borderId="10" xfId="0" applyFont="1" applyBorder="1" applyAlignment="1" applyProtection="1">
      <alignment horizontal="left" vertical="center"/>
      <protection hidden="1"/>
    </xf>
    <xf numFmtId="0" fontId="38" fillId="0" borderId="9" xfId="0" applyFont="1" applyBorder="1" applyAlignment="1" applyProtection="1">
      <alignment horizontal="center" vertical="center"/>
      <protection hidden="1"/>
    </xf>
    <xf numFmtId="0" fontId="24" fillId="0" borderId="10" xfId="0" applyFont="1" applyBorder="1" applyAlignment="1" applyProtection="1">
      <alignment horizontal="center" vertical="center"/>
      <protection hidden="1"/>
    </xf>
    <xf numFmtId="0" fontId="0" fillId="0" borderId="9" xfId="0" applyFont="1" applyBorder="1" applyAlignment="1" applyProtection="1">
      <alignment vertical="center" wrapText="1"/>
      <protection hidden="1"/>
    </xf>
    <xf numFmtId="0" fontId="24" fillId="0" borderId="10" xfId="0" applyFont="1" applyBorder="1" applyAlignment="1" applyProtection="1">
      <alignment horizontal="left" vertical="center"/>
      <protection hidden="1"/>
    </xf>
    <xf numFmtId="0" fontId="0" fillId="0" borderId="9" xfId="0" applyBorder="1" applyAlignment="1" applyProtection="1">
      <alignment vertical="center"/>
      <protection hidden="1"/>
    </xf>
    <xf numFmtId="0" fontId="0" fillId="0" borderId="12" xfId="0" applyBorder="1" applyAlignment="1" applyProtection="1">
      <alignment vertical="center"/>
      <protection hidden="1"/>
    </xf>
    <xf numFmtId="0" fontId="37" fillId="0" borderId="12" xfId="0" applyFont="1" applyBorder="1" applyAlignment="1" applyProtection="1">
      <alignment horizontal="center" vertical="center"/>
      <protection hidden="1"/>
    </xf>
    <xf numFmtId="0" fontId="38" fillId="0" borderId="12" xfId="0" applyFont="1" applyBorder="1" applyAlignment="1" applyProtection="1">
      <alignment horizontal="center" vertical="center"/>
      <protection hidden="1"/>
    </xf>
    <xf numFmtId="0" fontId="24" fillId="0" borderId="29" xfId="0" applyFont="1" applyBorder="1" applyAlignment="1" applyProtection="1">
      <alignment horizontal="left" vertical="center"/>
      <protection hidden="1"/>
    </xf>
    <xf numFmtId="0" fontId="0" fillId="0" borderId="33" xfId="0" applyBorder="1" applyAlignment="1" applyProtection="1">
      <alignment horizontal="center" vertical="center"/>
      <protection hidden="1"/>
    </xf>
    <xf numFmtId="0" fontId="26" fillId="0" borderId="9" xfId="0" applyFont="1" applyBorder="1" applyAlignment="1" applyProtection="1">
      <alignment wrapText="1"/>
      <protection hidden="1"/>
    </xf>
    <xf numFmtId="0" fontId="56" fillId="0" borderId="9" xfId="0" applyFont="1" applyBorder="1" applyAlignment="1" applyProtection="1">
      <alignment vertical="center"/>
      <protection hidden="1"/>
    </xf>
    <xf numFmtId="0" fontId="56" fillId="0" borderId="12" xfId="0" applyFont="1" applyBorder="1" applyAlignment="1" applyProtection="1">
      <alignment vertical="center"/>
      <protection hidden="1"/>
    </xf>
    <xf numFmtId="0" fontId="65" fillId="0" borderId="0" xfId="0" applyFont="1" applyAlignment="1" applyProtection="1">
      <alignment horizontal="justify"/>
      <protection hidden="1"/>
    </xf>
    <xf numFmtId="0" fontId="25" fillId="0" borderId="0" xfId="0" applyFont="1" applyAlignment="1" applyProtection="1">
      <alignment horizontal="justify"/>
      <protection hidden="1"/>
    </xf>
    <xf numFmtId="0" fontId="66" fillId="0" borderId="0" xfId="0" applyFont="1" applyAlignment="1" applyProtection="1">
      <alignment horizontal="justify"/>
      <protection hidden="1"/>
    </xf>
    <xf numFmtId="0" fontId="48" fillId="0" borderId="0" xfId="0" applyFont="1" applyAlignment="1" applyProtection="1">
      <alignment horizontal="center" vertical="center"/>
      <protection hidden="1"/>
    </xf>
    <xf numFmtId="0" fontId="48" fillId="0" borderId="0" xfId="0" applyFont="1" applyBorder="1" applyAlignment="1" applyProtection="1">
      <alignment horizontal="center" vertical="center"/>
      <protection hidden="1"/>
    </xf>
    <xf numFmtId="0" fontId="48" fillId="0" borderId="0" xfId="0" applyFont="1" applyAlignment="1" applyProtection="1">
      <alignment vertical="center"/>
      <protection hidden="1"/>
    </xf>
    <xf numFmtId="0" fontId="0" fillId="0" borderId="0" xfId="0" applyProtection="1">
      <protection hidden="1"/>
    </xf>
    <xf numFmtId="0" fontId="55" fillId="11" borderId="39" xfId="0" applyFont="1" applyFill="1" applyBorder="1" applyAlignment="1" applyProtection="1">
      <alignment horizontal="center" vertical="center"/>
      <protection hidden="1"/>
    </xf>
    <xf numFmtId="0" fontId="55" fillId="11" borderId="37" xfId="0" applyFont="1" applyFill="1" applyBorder="1" applyAlignment="1" applyProtection="1">
      <alignment horizontal="center" vertical="center"/>
      <protection hidden="1"/>
    </xf>
    <xf numFmtId="0" fontId="55" fillId="11" borderId="43" xfId="0" applyFont="1" applyFill="1" applyBorder="1" applyAlignment="1" applyProtection="1">
      <alignment horizontal="center" vertical="center"/>
      <protection hidden="1"/>
    </xf>
    <xf numFmtId="0" fontId="55" fillId="11" borderId="36" xfId="0" applyFont="1" applyFill="1" applyBorder="1" applyAlignment="1" applyProtection="1">
      <alignment horizontal="center" vertical="center"/>
      <protection hidden="1"/>
    </xf>
    <xf numFmtId="0" fontId="56" fillId="0" borderId="9" xfId="0" applyFont="1" applyBorder="1" applyAlignment="1" applyProtection="1">
      <alignment horizontal="center" vertical="center"/>
      <protection hidden="1"/>
    </xf>
    <xf numFmtId="0" fontId="53" fillId="9" borderId="34" xfId="0" applyFont="1" applyFill="1" applyBorder="1" applyAlignment="1" applyProtection="1">
      <alignment horizontal="center" vertical="center"/>
      <protection locked="0"/>
    </xf>
    <xf numFmtId="0" fontId="53" fillId="9" borderId="35" xfId="0" applyFont="1" applyFill="1" applyBorder="1" applyAlignment="1" applyProtection="1">
      <alignment horizontal="center" vertical="center"/>
      <protection locked="0"/>
    </xf>
    <xf numFmtId="0" fontId="53" fillId="9" borderId="36" xfId="0" applyFont="1" applyFill="1" applyBorder="1" applyAlignment="1" applyProtection="1">
      <alignment horizontal="center" vertical="center"/>
      <protection locked="0"/>
    </xf>
    <xf numFmtId="0" fontId="53" fillId="9" borderId="37" xfId="0" applyFont="1" applyFill="1" applyBorder="1" applyAlignment="1" applyProtection="1">
      <alignment horizontal="center" vertical="center"/>
      <protection locked="0"/>
    </xf>
    <xf numFmtId="0" fontId="53" fillId="9" borderId="38" xfId="0" applyFont="1" applyFill="1" applyBorder="1" applyAlignment="1" applyProtection="1">
      <alignment horizontal="center" vertical="center"/>
      <protection locked="0"/>
    </xf>
    <xf numFmtId="0" fontId="54" fillId="10" borderId="39" xfId="0" applyFont="1" applyFill="1" applyBorder="1" applyAlignment="1" applyProtection="1">
      <alignment horizontal="center" vertical="center"/>
      <protection hidden="1"/>
    </xf>
    <xf numFmtId="0" fontId="54" fillId="10" borderId="40" xfId="0" applyFont="1" applyFill="1" applyBorder="1" applyAlignment="1" applyProtection="1">
      <alignment horizontal="center" vertical="center"/>
      <protection hidden="1"/>
    </xf>
    <xf numFmtId="0" fontId="54" fillId="10" borderId="41" xfId="0" applyFont="1" applyFill="1" applyBorder="1" applyAlignment="1" applyProtection="1">
      <alignment horizontal="center" vertical="center"/>
      <protection hidden="1"/>
    </xf>
    <xf numFmtId="0" fontId="54" fillId="10" borderId="42" xfId="0" applyFont="1" applyFill="1" applyBorder="1" applyAlignment="1" applyProtection="1">
      <alignment horizontal="center" vertical="center"/>
      <protection hidden="1"/>
    </xf>
    <xf numFmtId="0" fontId="54" fillId="10" borderId="43" xfId="0" applyFont="1" applyFill="1" applyBorder="1" applyAlignment="1" applyProtection="1">
      <alignment horizontal="center" vertical="center"/>
      <protection hidden="1"/>
    </xf>
    <xf numFmtId="0" fontId="64" fillId="0" borderId="53" xfId="0" applyFont="1" applyBorder="1" applyAlignment="1" applyProtection="1">
      <alignment horizontal="center" vertical="center"/>
      <protection hidden="1"/>
    </xf>
    <xf numFmtId="0" fontId="64" fillId="0" borderId="54" xfId="0" applyFont="1" applyBorder="1" applyAlignment="1" applyProtection="1">
      <alignment horizontal="center" vertical="center"/>
      <protection hidden="1"/>
    </xf>
    <xf numFmtId="0" fontId="64" fillId="0" borderId="55" xfId="0" applyFont="1" applyBorder="1" applyAlignment="1" applyProtection="1">
      <alignment horizontal="center" vertical="center"/>
      <protection hidden="1"/>
    </xf>
    <xf numFmtId="0" fontId="2" fillId="0" borderId="9" xfId="0" applyFont="1" applyBorder="1" applyAlignment="1" applyProtection="1">
      <alignment horizontal="left" vertical="center" wrapText="1"/>
      <protection hidden="1"/>
    </xf>
    <xf numFmtId="0" fontId="51" fillId="0" borderId="9" xfId="0" applyFont="1" applyBorder="1" applyAlignment="1" applyProtection="1">
      <alignment horizontal="center" vertical="center" wrapText="1"/>
      <protection hidden="1"/>
    </xf>
    <xf numFmtId="0" fontId="2" fillId="0" borderId="9" xfId="0" applyFont="1" applyBorder="1" applyAlignment="1" applyProtection="1">
      <alignment horizontal="left" vertical="center"/>
      <protection hidden="1"/>
    </xf>
    <xf numFmtId="0" fontId="2" fillId="0" borderId="12" xfId="0" applyFont="1" applyBorder="1" applyAlignment="1" applyProtection="1">
      <alignment horizontal="left" vertical="center"/>
      <protection hidden="1"/>
    </xf>
    <xf numFmtId="14" fontId="61" fillId="0" borderId="44" xfId="0" applyNumberFormat="1" applyFont="1" applyBorder="1" applyAlignment="1" applyProtection="1">
      <alignment horizontal="center" vertical="center"/>
      <protection hidden="1"/>
    </xf>
    <xf numFmtId="0" fontId="61" fillId="0" borderId="9" xfId="0" applyFont="1" applyBorder="1" applyAlignment="1" applyProtection="1">
      <alignment horizontal="center" vertical="center"/>
      <protection hidden="1"/>
    </xf>
    <xf numFmtId="0" fontId="21" fillId="0" borderId="12" xfId="1" applyBorder="1" applyAlignment="1" applyProtection="1">
      <alignment horizontal="center" vertical="center" wrapText="1"/>
      <protection hidden="1"/>
    </xf>
    <xf numFmtId="0" fontId="21" fillId="0" borderId="13" xfId="1" applyBorder="1" applyAlignment="1" applyProtection="1">
      <alignment horizontal="center" vertical="center" wrapText="1"/>
      <protection hidden="1"/>
    </xf>
    <xf numFmtId="0" fontId="21" fillId="0" borderId="17" xfId="1" applyBorder="1" applyAlignment="1" applyProtection="1">
      <alignment horizontal="center" vertical="center" wrapText="1"/>
      <protection hidden="1"/>
    </xf>
    <xf numFmtId="0" fontId="58" fillId="0" borderId="18" xfId="0" applyFont="1" applyBorder="1" applyAlignment="1" applyProtection="1">
      <alignment horizontal="left"/>
      <protection hidden="1"/>
    </xf>
    <xf numFmtId="0" fontId="0" fillId="0" borderId="9" xfId="0" applyBorder="1" applyProtection="1">
      <protection hidden="1"/>
    </xf>
    <xf numFmtId="0" fontId="61" fillId="0" borderId="18" xfId="0" applyFont="1" applyBorder="1" applyAlignment="1" applyProtection="1">
      <alignment horizontal="left"/>
      <protection hidden="1"/>
    </xf>
    <xf numFmtId="0" fontId="61" fillId="0" borderId="9" xfId="0" applyFont="1" applyBorder="1" applyAlignment="1" applyProtection="1">
      <alignment horizontal="left"/>
      <protection hidden="1"/>
    </xf>
    <xf numFmtId="0" fontId="60" fillId="4" borderId="48" xfId="1" applyFont="1" applyFill="1" applyBorder="1" applyAlignment="1" applyProtection="1">
      <alignment horizontal="left" vertical="center"/>
      <protection hidden="1"/>
    </xf>
    <xf numFmtId="0" fontId="60" fillId="4" borderId="11" xfId="1" applyFont="1" applyFill="1" applyBorder="1" applyAlignment="1" applyProtection="1">
      <alignment horizontal="left" vertical="center"/>
      <protection hidden="1"/>
    </xf>
    <xf numFmtId="0" fontId="58" fillId="0" borderId="52" xfId="0" applyFont="1" applyBorder="1" applyAlignment="1" applyProtection="1">
      <alignment horizontal="center"/>
      <protection hidden="1"/>
    </xf>
    <xf numFmtId="0" fontId="0" fillId="0" borderId="56" xfId="0" applyBorder="1" applyProtection="1">
      <protection hidden="1"/>
    </xf>
    <xf numFmtId="0" fontId="0" fillId="0" borderId="57" xfId="0" applyBorder="1" applyProtection="1">
      <protection hidden="1"/>
    </xf>
    <xf numFmtId="0" fontId="0" fillId="0" borderId="27" xfId="0" applyBorder="1" applyProtection="1">
      <protection hidden="1"/>
    </xf>
    <xf numFmtId="0" fontId="0" fillId="0" borderId="58" xfId="0" applyBorder="1" applyProtection="1">
      <protection hidden="1"/>
    </xf>
    <xf numFmtId="0" fontId="0" fillId="0" borderId="33" xfId="0" applyBorder="1" applyProtection="1">
      <protection hidden="1"/>
    </xf>
    <xf numFmtId="0" fontId="61" fillId="0" borderId="9" xfId="0" applyFont="1" applyBorder="1" applyAlignment="1" applyProtection="1">
      <alignment horizontal="left" vertical="top"/>
      <protection hidden="1"/>
    </xf>
    <xf numFmtId="0" fontId="61" fillId="0" borderId="20" xfId="0" applyFont="1" applyBorder="1" applyAlignment="1" applyProtection="1">
      <alignment horizontal="left" vertical="top"/>
      <protection hidden="1"/>
    </xf>
    <xf numFmtId="0" fontId="61" fillId="0" borderId="23" xfId="0" applyFont="1" applyBorder="1" applyAlignment="1" applyProtection="1">
      <alignment horizontal="left" vertical="top"/>
      <protection hidden="1"/>
    </xf>
    <xf numFmtId="0" fontId="61" fillId="0" borderId="24" xfId="0" applyFont="1" applyBorder="1" applyAlignment="1" applyProtection="1">
      <alignment horizontal="left" vertical="top"/>
      <protection hidden="1"/>
    </xf>
    <xf numFmtId="0" fontId="23" fillId="10" borderId="49" xfId="0" applyFont="1" applyFill="1" applyBorder="1" applyAlignment="1" applyProtection="1">
      <alignment horizontal="center" vertical="center" textRotation="90"/>
      <protection hidden="1"/>
    </xf>
    <xf numFmtId="0" fontId="23" fillId="10" borderId="50" xfId="0" applyFont="1" applyFill="1" applyBorder="1" applyAlignment="1" applyProtection="1">
      <alignment horizontal="center" vertical="center" textRotation="90"/>
      <protection hidden="1"/>
    </xf>
    <xf numFmtId="0" fontId="23" fillId="10" borderId="51" xfId="0" applyFont="1" applyFill="1" applyBorder="1" applyAlignment="1" applyProtection="1">
      <alignment horizontal="center" vertical="center" textRotation="90"/>
      <protection hidden="1"/>
    </xf>
    <xf numFmtId="0" fontId="58" fillId="0" borderId="46" xfId="0" applyFont="1" applyBorder="1" applyAlignment="1" applyProtection="1">
      <alignment horizontal="left" vertical="center"/>
      <protection hidden="1"/>
    </xf>
    <xf numFmtId="0" fontId="58" fillId="0" borderId="21" xfId="0" applyFont="1" applyBorder="1" applyAlignment="1" applyProtection="1">
      <alignment horizontal="left" vertical="center"/>
      <protection hidden="1"/>
    </xf>
    <xf numFmtId="0" fontId="58" fillId="0" borderId="47" xfId="0" applyFont="1" applyBorder="1" applyAlignment="1" applyProtection="1">
      <alignment horizontal="center" vertical="top"/>
      <protection hidden="1"/>
    </xf>
    <xf numFmtId="0" fontId="0" fillId="0" borderId="14" xfId="0" applyBorder="1" applyProtection="1">
      <protection hidden="1"/>
    </xf>
    <xf numFmtId="0" fontId="0" fillId="0" borderId="59" xfId="0" applyBorder="1" applyProtection="1">
      <protection hidden="1"/>
    </xf>
    <xf numFmtId="0" fontId="0" fillId="0" borderId="60" xfId="0" applyBorder="1" applyProtection="1">
      <protection hidden="1"/>
    </xf>
    <xf numFmtId="0" fontId="26" fillId="0" borderId="9" xfId="0" applyFont="1" applyBorder="1" applyAlignment="1" applyProtection="1">
      <alignment horizontal="center" wrapText="1"/>
      <protection hidden="1"/>
    </xf>
    <xf numFmtId="0" fontId="57" fillId="10" borderId="29" xfId="0" applyFont="1" applyFill="1" applyBorder="1" applyAlignment="1" applyProtection="1">
      <alignment horizontal="center" vertical="center" textRotation="90"/>
      <protection hidden="1"/>
    </xf>
    <xf numFmtId="0" fontId="57" fillId="10" borderId="30" xfId="0" applyFont="1" applyFill="1" applyBorder="1" applyAlignment="1" applyProtection="1">
      <alignment horizontal="center" vertical="center" textRotation="90"/>
      <protection hidden="1"/>
    </xf>
    <xf numFmtId="0" fontId="57" fillId="10" borderId="31" xfId="0" applyFont="1" applyFill="1" applyBorder="1" applyAlignment="1" applyProtection="1">
      <alignment horizontal="center" vertical="center" textRotation="90"/>
      <protection hidden="1"/>
    </xf>
    <xf numFmtId="0" fontId="32" fillId="0" borderId="9" xfId="0" applyFont="1" applyBorder="1" applyAlignment="1" applyProtection="1">
      <alignment horizontal="left" vertical="center" wrapText="1"/>
      <protection hidden="1"/>
    </xf>
    <xf numFmtId="0" fontId="32" fillId="0" borderId="12" xfId="0" applyFont="1" applyBorder="1" applyAlignment="1" applyProtection="1">
      <alignment horizontal="center" vertical="center" wrapText="1"/>
      <protection hidden="1"/>
    </xf>
    <xf numFmtId="0" fontId="32" fillId="0" borderId="17" xfId="0" applyFont="1" applyBorder="1" applyAlignment="1" applyProtection="1">
      <alignment horizontal="center" vertical="center" wrapText="1"/>
      <protection hidden="1"/>
    </xf>
    <xf numFmtId="0" fontId="32" fillId="0" borderId="9" xfId="0" applyFont="1" applyBorder="1" applyAlignment="1" applyProtection="1">
      <alignment horizontal="right" vertical="center" wrapText="1"/>
      <protection hidden="1"/>
    </xf>
    <xf numFmtId="0" fontId="58" fillId="0" borderId="44" xfId="0" applyFont="1" applyBorder="1" applyAlignment="1" applyProtection="1">
      <alignment horizontal="left" vertical="center"/>
      <protection hidden="1"/>
    </xf>
    <xf numFmtId="0" fontId="58" fillId="0" borderId="45" xfId="0" applyFont="1" applyBorder="1" applyAlignment="1" applyProtection="1">
      <alignment horizontal="left" vertical="center"/>
      <protection hidden="1"/>
    </xf>
    <xf numFmtId="0" fontId="58" fillId="0" borderId="9" xfId="0" applyFont="1" applyBorder="1" applyAlignment="1" applyProtection="1">
      <alignment horizontal="left" vertical="center"/>
      <protection hidden="1"/>
    </xf>
    <xf numFmtId="0" fontId="58" fillId="0" borderId="20" xfId="0" applyFont="1" applyBorder="1" applyAlignment="1" applyProtection="1">
      <alignment horizontal="left" vertical="center"/>
      <protection hidden="1"/>
    </xf>
    <xf numFmtId="0" fontId="59" fillId="0" borderId="9" xfId="0" applyFont="1" applyBorder="1" applyAlignment="1" applyProtection="1">
      <alignment horizontal="center" vertical="center" wrapText="1"/>
      <protection hidden="1"/>
    </xf>
    <xf numFmtId="0" fontId="59" fillId="0" borderId="23" xfId="0" applyFont="1" applyBorder="1" applyAlignment="1" applyProtection="1">
      <alignment horizontal="center" vertical="center" wrapText="1"/>
      <protection hidden="1"/>
    </xf>
    <xf numFmtId="0" fontId="47" fillId="0" borderId="9" xfId="0" applyFont="1" applyBorder="1" applyAlignment="1" applyProtection="1">
      <alignment horizontal="center" vertical="center" wrapText="1"/>
      <protection hidden="1"/>
    </xf>
    <xf numFmtId="0" fontId="32" fillId="0" borderId="29" xfId="0" applyFont="1" applyBorder="1" applyAlignment="1" applyProtection="1">
      <alignment horizontal="left" wrapText="1"/>
      <protection hidden="1"/>
    </xf>
    <xf numFmtId="0" fontId="32" fillId="0" borderId="16" xfId="0" applyFont="1" applyBorder="1" applyAlignment="1" applyProtection="1">
      <alignment horizontal="left" wrapText="1"/>
      <protection hidden="1"/>
    </xf>
    <xf numFmtId="0" fontId="32" fillId="0" borderId="14" xfId="0" applyFont="1" applyBorder="1" applyAlignment="1" applyProtection="1">
      <alignment horizontal="left" wrapText="1"/>
      <protection hidden="1"/>
    </xf>
    <xf numFmtId="0" fontId="32" fillId="0" borderId="30" xfId="0" applyFont="1" applyBorder="1" applyAlignment="1" applyProtection="1">
      <alignment horizontal="left" wrapText="1"/>
      <protection hidden="1"/>
    </xf>
    <xf numFmtId="0" fontId="32" fillId="0" borderId="0" xfId="0" applyFont="1" applyBorder="1" applyAlignment="1" applyProtection="1">
      <alignment horizontal="left" wrapText="1"/>
      <protection hidden="1"/>
    </xf>
    <xf numFmtId="0" fontId="32" fillId="0" borderId="27" xfId="0" applyFont="1" applyBorder="1" applyAlignment="1" applyProtection="1">
      <alignment horizontal="left" wrapText="1"/>
      <protection hidden="1"/>
    </xf>
    <xf numFmtId="0" fontId="32" fillId="0" borderId="31" xfId="0" applyFont="1" applyBorder="1" applyAlignment="1" applyProtection="1">
      <alignment horizontal="left" wrapText="1"/>
      <protection hidden="1"/>
    </xf>
    <xf numFmtId="0" fontId="32" fillId="0" borderId="32" xfId="0" applyFont="1" applyBorder="1" applyAlignment="1" applyProtection="1">
      <alignment horizontal="left" wrapText="1"/>
      <protection hidden="1"/>
    </xf>
    <xf numFmtId="0" fontId="32" fillId="0" borderId="33" xfId="0" applyFont="1" applyBorder="1" applyAlignment="1" applyProtection="1">
      <alignment horizontal="left" wrapText="1"/>
      <protection hidden="1"/>
    </xf>
    <xf numFmtId="0" fontId="52" fillId="0" borderId="9" xfId="0" applyFont="1" applyBorder="1" applyAlignment="1" applyProtection="1">
      <alignment horizontal="left" vertical="top" wrapText="1"/>
      <protection hidden="1"/>
    </xf>
    <xf numFmtId="0" fontId="48" fillId="0" borderId="6" xfId="0" applyFont="1" applyBorder="1" applyAlignment="1" applyProtection="1">
      <alignment horizontal="center" vertical="top"/>
      <protection hidden="1"/>
    </xf>
    <xf numFmtId="0" fontId="62" fillId="0" borderId="0" xfId="0" applyFont="1" applyBorder="1" applyAlignment="1">
      <alignment horizontal="center" vertical="center"/>
    </xf>
    <xf numFmtId="0" fontId="62" fillId="0" borderId="6" xfId="0" applyFont="1" applyBorder="1" applyAlignment="1">
      <alignment horizontal="center" vertical="center" wrapText="1"/>
    </xf>
    <xf numFmtId="0" fontId="62" fillId="0" borderId="0" xfId="0" applyFont="1" applyBorder="1" applyAlignment="1">
      <alignment horizontal="center" vertical="center" wrapText="1"/>
    </xf>
    <xf numFmtId="0" fontId="63" fillId="0" borderId="4" xfId="0" applyFont="1" applyBorder="1" applyAlignment="1">
      <alignment horizontal="center" vertical="center"/>
    </xf>
    <xf numFmtId="0" fontId="63" fillId="0" borderId="7" xfId="0" applyFont="1" applyBorder="1" applyAlignment="1">
      <alignment horizontal="center" vertical="center" wrapText="1"/>
    </xf>
    <xf numFmtId="0" fontId="63" fillId="0" borderId="8" xfId="0" applyFont="1" applyBorder="1" applyAlignment="1">
      <alignment horizontal="center" vertical="center" wrapText="1"/>
    </xf>
    <xf numFmtId="0" fontId="63" fillId="0" borderId="4" xfId="0" applyFont="1" applyBorder="1" applyAlignment="1">
      <alignment horizontal="center" vertical="center" wrapText="1"/>
    </xf>
    <xf numFmtId="0" fontId="63" fillId="0" borderId="2" xfId="0" applyFont="1" applyBorder="1" applyAlignment="1">
      <alignment horizontal="center" vertical="center" wrapText="1"/>
    </xf>
    <xf numFmtId="0" fontId="48" fillId="0" borderId="0" xfId="0" applyFont="1" applyAlignment="1">
      <alignment horizontal="center" vertical="center"/>
    </xf>
  </cellXfs>
  <cellStyles count="2">
    <cellStyle name="Köprü"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ANASAYFA!E17"/></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ANASAYFA!E17"/></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ANASAYFA!E17"/></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ANASAYFA!E17"/></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ANASAYFA!E17"/></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ANASAYFA!E17"/></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ANASAYFA!E17"/></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ANASAYFA!E17"/></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ANASAYFA!E17"/></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ANASAYFA!E17"/></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ANASAYFA!E17"/></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ANASAYFA!E17"/></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ANASAYFA!E17"/></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ANASAYFA!E17"/></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ANASAYFA!E17"/></Relationships>
</file>

<file path=xl/drawings/drawing1.xml><?xml version="1.0" encoding="utf-8"?>
<xdr:wsDr xmlns:xdr="http://schemas.openxmlformats.org/drawingml/2006/spreadsheetDrawing" xmlns:a="http://schemas.openxmlformats.org/drawingml/2006/main">
  <xdr:twoCellAnchor editAs="oneCell">
    <xdr:from>
      <xdr:col>4</xdr:col>
      <xdr:colOff>647700</xdr:colOff>
      <xdr:row>1</xdr:row>
      <xdr:rowOff>9525</xdr:rowOff>
    </xdr:from>
    <xdr:to>
      <xdr:col>5</xdr:col>
      <xdr:colOff>523875</xdr:colOff>
      <xdr:row>7</xdr:row>
      <xdr:rowOff>114300</xdr:rowOff>
    </xdr:to>
    <xdr:pic>
      <xdr:nvPicPr>
        <xdr:cNvPr id="1166" name="Picture 3"/>
        <xdr:cNvPicPr>
          <a:picLocks noChangeAspect="1" noChangeArrowheads="1"/>
        </xdr:cNvPicPr>
      </xdr:nvPicPr>
      <xdr:blipFill>
        <a:blip xmlns:r="http://schemas.openxmlformats.org/officeDocument/2006/relationships" r:embed="rId1" cstate="print">
          <a:clrChange>
            <a:clrFrom>
              <a:srgbClr val="3333FF"/>
            </a:clrFrom>
            <a:clrTo>
              <a:srgbClr val="3333FF">
                <a:alpha val="0"/>
              </a:srgbClr>
            </a:clrTo>
          </a:clrChange>
        </a:blip>
        <a:srcRect/>
        <a:stretch>
          <a:fillRect/>
        </a:stretch>
      </xdr:blipFill>
      <xdr:spPr bwMode="auto">
        <a:xfrm>
          <a:off x="3952875" y="142875"/>
          <a:ext cx="733425" cy="9048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542925</xdr:colOff>
      <xdr:row>1</xdr:row>
      <xdr:rowOff>0</xdr:rowOff>
    </xdr:to>
    <xdr:pic>
      <xdr:nvPicPr>
        <xdr:cNvPr id="8269"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0"/>
          <a:ext cx="542925" cy="4762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542925</xdr:colOff>
      <xdr:row>1</xdr:row>
      <xdr:rowOff>0</xdr:rowOff>
    </xdr:to>
    <xdr:pic>
      <xdr:nvPicPr>
        <xdr:cNvPr id="9293"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0"/>
          <a:ext cx="542925" cy="47625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542925</xdr:colOff>
      <xdr:row>1</xdr:row>
      <xdr:rowOff>0</xdr:rowOff>
    </xdr:to>
    <xdr:pic>
      <xdr:nvPicPr>
        <xdr:cNvPr id="14413"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0"/>
          <a:ext cx="542925" cy="47625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542925</xdr:colOff>
      <xdr:row>1</xdr:row>
      <xdr:rowOff>0</xdr:rowOff>
    </xdr:to>
    <xdr:pic>
      <xdr:nvPicPr>
        <xdr:cNvPr id="10317"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0"/>
          <a:ext cx="542925" cy="4762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542925</xdr:colOff>
      <xdr:row>1</xdr:row>
      <xdr:rowOff>0</xdr:rowOff>
    </xdr:to>
    <xdr:pic>
      <xdr:nvPicPr>
        <xdr:cNvPr id="11341"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0"/>
          <a:ext cx="542925" cy="47625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542925</xdr:colOff>
      <xdr:row>1</xdr:row>
      <xdr:rowOff>0</xdr:rowOff>
    </xdr:to>
    <xdr:pic>
      <xdr:nvPicPr>
        <xdr:cNvPr id="12365"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0"/>
          <a:ext cx="542925" cy="47625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581025</xdr:colOff>
      <xdr:row>0</xdr:row>
      <xdr:rowOff>476250</xdr:rowOff>
    </xdr:to>
    <xdr:pic>
      <xdr:nvPicPr>
        <xdr:cNvPr id="15414"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38100" y="0"/>
          <a:ext cx="542925" cy="47625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47625</xdr:colOff>
      <xdr:row>0</xdr:row>
      <xdr:rowOff>66675</xdr:rowOff>
    </xdr:from>
    <xdr:to>
      <xdr:col>7</xdr:col>
      <xdr:colOff>590550</xdr:colOff>
      <xdr:row>0</xdr:row>
      <xdr:rowOff>542925</xdr:rowOff>
    </xdr:to>
    <xdr:pic>
      <xdr:nvPicPr>
        <xdr:cNvPr id="17440"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915025" y="66675"/>
          <a:ext cx="542925" cy="4762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19</xdr:col>
      <xdr:colOff>70000</xdr:colOff>
      <xdr:row>72</xdr:row>
      <xdr:rowOff>26918</xdr:rowOff>
    </xdr:from>
    <xdr:ext cx="1776598" cy="766432"/>
    <xdr:sp macro="" textlink="">
      <xdr:nvSpPr>
        <xdr:cNvPr id="2" name="1 Dikdörtgen"/>
        <xdr:cNvSpPr/>
      </xdr:nvSpPr>
      <xdr:spPr>
        <a:xfrm>
          <a:off x="3432325" y="2531993"/>
          <a:ext cx="1757597" cy="718530"/>
        </a:xfrm>
        <a:prstGeom prst="rect">
          <a:avLst/>
        </a:prstGeom>
        <a:noFill/>
      </xdr:spPr>
      <xdr:txBody>
        <a:bodyPr wrap="none" lIns="91440" tIns="45720" rIns="91440" bIns="45720">
          <a:spAutoFit/>
        </a:bodyPr>
        <a:lstStyle/>
        <a:p>
          <a:pPr algn="ctr"/>
          <a:r>
            <a:rPr lang="tr-TR" sz="2000" b="1" cap="none" spc="0" baseline="0">
              <a:ln w="17780" cmpd="sng">
                <a:noFill/>
                <a:prstDash val="solid"/>
                <a:miter lim="800000"/>
              </a:ln>
              <a:solidFill>
                <a:schemeClr val="tx1"/>
              </a:solidFill>
              <a:effectLst/>
            </a:rPr>
            <a:t> Boy Kilo Oranı</a:t>
          </a:r>
        </a:p>
        <a:p>
          <a:pPr algn="ctr"/>
          <a:r>
            <a:rPr lang="tr-TR" sz="2000" b="1" cap="none" spc="0" baseline="0">
              <a:ln w="17780" cmpd="sng">
                <a:noFill/>
                <a:prstDash val="solid"/>
                <a:miter lim="800000"/>
              </a:ln>
              <a:solidFill>
                <a:schemeClr val="tx1"/>
              </a:solidFill>
              <a:effectLst/>
            </a:rPr>
            <a:t> Dengede</a:t>
          </a:r>
        </a:p>
      </xdr:txBody>
    </xdr:sp>
    <xdr:clientData/>
  </xdr:oneCellAnchor>
  <xdr:oneCellAnchor>
    <xdr:from>
      <xdr:col>29</xdr:col>
      <xdr:colOff>114706</xdr:colOff>
      <xdr:row>68</xdr:row>
      <xdr:rowOff>49691</xdr:rowOff>
    </xdr:from>
    <xdr:ext cx="1157496" cy="671594"/>
    <xdr:sp macro="" textlink="">
      <xdr:nvSpPr>
        <xdr:cNvPr id="3" name="2 Dikdörtgen"/>
        <xdr:cNvSpPr/>
      </xdr:nvSpPr>
      <xdr:spPr>
        <a:xfrm>
          <a:off x="4991506" y="859316"/>
          <a:ext cx="1157496" cy="671594"/>
        </a:xfrm>
        <a:prstGeom prst="rect">
          <a:avLst/>
        </a:prstGeom>
        <a:noFill/>
      </xdr:spPr>
      <xdr:txBody>
        <a:bodyPr wrap="square" lIns="91440" tIns="45720" rIns="91440" bIns="45720">
          <a:spAutoFit/>
        </a:bodyPr>
        <a:lstStyle/>
        <a:p>
          <a:pPr algn="ctr"/>
          <a:r>
            <a:rPr lang="tr-TR" sz="2500" b="1" cap="none" spc="0" baseline="0">
              <a:ln w="17780" cmpd="sng">
                <a:noFill/>
                <a:prstDash val="solid"/>
                <a:miter lim="800000"/>
              </a:ln>
              <a:solidFill>
                <a:schemeClr val="tx1"/>
              </a:solidFill>
              <a:effectLst/>
            </a:rPr>
            <a:t>A33F1 </a:t>
          </a:r>
          <a:r>
            <a:rPr lang="tr-TR" sz="1200" b="1" cap="none" spc="0" baseline="0">
              <a:ln w="17780" cmpd="sng">
                <a:noFill/>
                <a:prstDash val="solid"/>
                <a:miter lim="800000"/>
              </a:ln>
              <a:solidFill>
                <a:schemeClr val="tx1"/>
              </a:solidFill>
              <a:effectLst/>
            </a:rPr>
            <a:t>(Kilo fazlalığı)</a:t>
          </a:r>
        </a:p>
      </xdr:txBody>
    </xdr:sp>
    <xdr:clientData/>
  </xdr:oneCellAnchor>
  <xdr:oneCellAnchor>
    <xdr:from>
      <xdr:col>77</xdr:col>
      <xdr:colOff>52593</xdr:colOff>
      <xdr:row>83</xdr:row>
      <xdr:rowOff>33133</xdr:rowOff>
    </xdr:from>
    <xdr:ext cx="5426713" cy="502691"/>
    <xdr:sp macro="" textlink="">
      <xdr:nvSpPr>
        <xdr:cNvPr id="4" name="3 Dikdörtgen"/>
        <xdr:cNvSpPr/>
      </xdr:nvSpPr>
      <xdr:spPr>
        <a:xfrm rot="2541458">
          <a:off x="13311393" y="3128758"/>
          <a:ext cx="5426713" cy="502691"/>
        </a:xfrm>
        <a:prstGeom prst="rect">
          <a:avLst/>
        </a:prstGeom>
        <a:noFill/>
      </xdr:spPr>
      <xdr:txBody>
        <a:bodyPr wrap="none" lIns="91440" tIns="45720" rIns="91440" bIns="45720">
          <a:spAutoFit/>
        </a:bodyPr>
        <a:lstStyle/>
        <a:p>
          <a:pPr algn="ctr"/>
          <a:r>
            <a:rPr lang="tr-TR" sz="2500" b="1" cap="none" spc="0">
              <a:ln w="17780" cmpd="sng">
                <a:noFill/>
                <a:prstDash val="solid"/>
                <a:miter lim="800000"/>
              </a:ln>
              <a:solidFill>
                <a:schemeClr val="tx1"/>
              </a:solidFill>
              <a:effectLst/>
            </a:rPr>
            <a:t>ASKER</a:t>
          </a:r>
          <a:r>
            <a:rPr lang="tr-TR" sz="2500" b="1" cap="none" spc="0" baseline="0">
              <a:ln w="17780" cmpd="sng">
                <a:noFill/>
                <a:prstDash val="solid"/>
                <a:miter lim="800000"/>
              </a:ln>
              <a:solidFill>
                <a:schemeClr val="tx1"/>
              </a:solidFill>
              <a:effectLst/>
            </a:rPr>
            <a:t> HASTANESİNE SEVKİ UYGUNDUR</a:t>
          </a:r>
        </a:p>
      </xdr:txBody>
    </xdr:sp>
    <xdr:clientData/>
  </xdr:oneCellAnchor>
  <xdr:oneCellAnchor>
    <xdr:from>
      <xdr:col>78</xdr:col>
      <xdr:colOff>9525</xdr:colOff>
      <xdr:row>111</xdr:row>
      <xdr:rowOff>104775</xdr:rowOff>
    </xdr:from>
    <xdr:ext cx="2514600" cy="796757"/>
    <xdr:sp macro="" textlink="">
      <xdr:nvSpPr>
        <xdr:cNvPr id="5" name="4 Dikdörtgen"/>
        <xdr:cNvSpPr/>
      </xdr:nvSpPr>
      <xdr:spPr>
        <a:xfrm>
          <a:off x="13439775" y="7467600"/>
          <a:ext cx="2514600" cy="796757"/>
        </a:xfrm>
        <a:prstGeom prst="rect">
          <a:avLst/>
        </a:prstGeom>
        <a:noFill/>
      </xdr:spPr>
      <xdr:txBody>
        <a:bodyPr wrap="square" lIns="91440" tIns="45720" rIns="91440" bIns="45720">
          <a:spAutoFit/>
        </a:bodyPr>
        <a:lstStyle/>
        <a:p>
          <a:pPr algn="ctr"/>
          <a:r>
            <a:rPr lang="tr-TR" sz="3000" b="1" cap="none" spc="0" baseline="0">
              <a:ln w="17780" cmpd="sng">
                <a:noFill/>
                <a:prstDash val="solid"/>
                <a:miter lim="800000"/>
              </a:ln>
              <a:solidFill>
                <a:schemeClr val="tx1"/>
              </a:solidFill>
              <a:effectLst/>
            </a:rPr>
            <a:t>A33F1 </a:t>
          </a:r>
        </a:p>
        <a:p>
          <a:pPr algn="ctr"/>
          <a:r>
            <a:rPr lang="tr-TR" sz="1500" b="1" cap="none" spc="0" baseline="0">
              <a:ln w="17780" cmpd="sng">
                <a:noFill/>
                <a:prstDash val="solid"/>
                <a:miter lim="800000"/>
              </a:ln>
              <a:solidFill>
                <a:schemeClr val="tx1"/>
              </a:solidFill>
              <a:effectLst/>
            </a:rPr>
            <a:t>(Kilo fazlalığı)</a:t>
          </a:r>
        </a:p>
      </xdr:txBody>
    </xdr:sp>
    <xdr:clientData/>
  </xdr:oneCellAnchor>
  <xdr:oneCellAnchor>
    <xdr:from>
      <xdr:col>73</xdr:col>
      <xdr:colOff>122396</xdr:colOff>
      <xdr:row>123</xdr:row>
      <xdr:rowOff>65014</xdr:rowOff>
    </xdr:from>
    <xdr:ext cx="761714" cy="299529"/>
    <xdr:sp macro="" textlink="">
      <xdr:nvSpPr>
        <xdr:cNvPr id="6" name="5 Dikdörtgen"/>
        <xdr:cNvSpPr/>
      </xdr:nvSpPr>
      <xdr:spPr>
        <a:xfrm>
          <a:off x="12819221" y="10352014"/>
          <a:ext cx="752193" cy="280205"/>
        </a:xfrm>
        <a:prstGeom prst="rect">
          <a:avLst/>
        </a:prstGeom>
        <a:noFill/>
      </xdr:spPr>
      <xdr:txBody>
        <a:bodyPr wrap="none" lIns="91440" tIns="45720" rIns="91440" bIns="45720">
          <a:spAutoFit/>
        </a:bodyPr>
        <a:lstStyle/>
        <a:p>
          <a:pPr algn="ctr"/>
          <a:r>
            <a:rPr lang="tr-TR" sz="1200" b="1" cap="none" spc="0" baseline="0">
              <a:ln w="17780" cmpd="sng">
                <a:noFill/>
                <a:prstDash val="solid"/>
                <a:miter lim="800000"/>
              </a:ln>
              <a:solidFill>
                <a:schemeClr val="tx1"/>
              </a:solidFill>
              <a:effectLst/>
            </a:rPr>
            <a:t>Dengede</a:t>
          </a:r>
        </a:p>
      </xdr:txBody>
    </xdr:sp>
    <xdr:clientData/>
  </xdr:oneCellAnchor>
  <xdr:oneCellAnchor>
    <xdr:from>
      <xdr:col>55</xdr:col>
      <xdr:colOff>76200</xdr:colOff>
      <xdr:row>91</xdr:row>
      <xdr:rowOff>95250</xdr:rowOff>
    </xdr:from>
    <xdr:ext cx="2514600" cy="796757"/>
    <xdr:sp macro="" textlink="">
      <xdr:nvSpPr>
        <xdr:cNvPr id="7" name="6 Dikdörtgen"/>
        <xdr:cNvSpPr/>
      </xdr:nvSpPr>
      <xdr:spPr>
        <a:xfrm>
          <a:off x="9486900" y="4410075"/>
          <a:ext cx="2514600" cy="796757"/>
        </a:xfrm>
        <a:prstGeom prst="rect">
          <a:avLst/>
        </a:prstGeom>
        <a:noFill/>
      </xdr:spPr>
      <xdr:txBody>
        <a:bodyPr wrap="square" lIns="91440" tIns="45720" rIns="91440" bIns="45720">
          <a:spAutoFit/>
        </a:bodyPr>
        <a:lstStyle/>
        <a:p>
          <a:pPr algn="ctr"/>
          <a:r>
            <a:rPr lang="tr-TR" sz="3000" b="1" cap="none" spc="0" baseline="0">
              <a:ln w="17780" cmpd="sng">
                <a:noFill/>
                <a:prstDash val="solid"/>
                <a:miter lim="800000"/>
              </a:ln>
              <a:solidFill>
                <a:schemeClr val="tx1"/>
              </a:solidFill>
              <a:effectLst/>
            </a:rPr>
            <a:t>A33F1 </a:t>
          </a:r>
        </a:p>
        <a:p>
          <a:pPr algn="ctr"/>
          <a:r>
            <a:rPr lang="tr-TR" sz="1500" b="1" cap="none" spc="0" baseline="0">
              <a:ln w="17780" cmpd="sng">
                <a:noFill/>
                <a:prstDash val="solid"/>
                <a:miter lim="800000"/>
              </a:ln>
              <a:solidFill>
                <a:schemeClr val="tx1"/>
              </a:solidFill>
              <a:effectLst/>
            </a:rPr>
            <a:t>(Kilo fazlalığı)</a:t>
          </a:r>
        </a:p>
      </xdr:txBody>
    </xdr:sp>
    <xdr:clientData/>
  </xdr:oneCellAnchor>
  <xdr:oneCellAnchor>
    <xdr:from>
      <xdr:col>64</xdr:col>
      <xdr:colOff>60408</xdr:colOff>
      <xdr:row>66</xdr:row>
      <xdr:rowOff>16625</xdr:rowOff>
    </xdr:from>
    <xdr:ext cx="718530" cy="2581366"/>
    <xdr:sp macro="" textlink="">
      <xdr:nvSpPr>
        <xdr:cNvPr id="8" name="7 Dikdörtgen"/>
        <xdr:cNvSpPr/>
      </xdr:nvSpPr>
      <xdr:spPr>
        <a:xfrm rot="2876342">
          <a:off x="10082740" y="1452868"/>
          <a:ext cx="2581366" cy="718530"/>
        </a:xfrm>
        <a:prstGeom prst="rect">
          <a:avLst/>
        </a:prstGeom>
        <a:noFill/>
      </xdr:spPr>
      <xdr:txBody>
        <a:bodyPr wrap="square" lIns="91440" tIns="45720" rIns="91440" bIns="45720">
          <a:spAutoFit/>
        </a:bodyPr>
        <a:lstStyle/>
        <a:p>
          <a:pPr algn="ctr"/>
          <a:r>
            <a:rPr lang="tr-TR" sz="2000" b="1" cap="none" spc="0">
              <a:ln w="17780" cmpd="sng">
                <a:noFill/>
                <a:prstDash val="solid"/>
                <a:miter lim="800000"/>
              </a:ln>
              <a:solidFill>
                <a:schemeClr val="tx1"/>
              </a:solidFill>
              <a:effectLst/>
            </a:rPr>
            <a:t>ASKER</a:t>
          </a:r>
          <a:r>
            <a:rPr lang="tr-TR" sz="2000" b="1" cap="none" spc="0" baseline="0">
              <a:ln w="17780" cmpd="sng">
                <a:noFill/>
                <a:prstDash val="solid"/>
                <a:miter lim="800000"/>
              </a:ln>
              <a:solidFill>
                <a:schemeClr val="tx1"/>
              </a:solidFill>
              <a:effectLst/>
            </a:rPr>
            <a:t> HASTANESİNE SEVKİ UYGUNDUR</a:t>
          </a:r>
        </a:p>
      </xdr:txBody>
    </xdr:sp>
    <xdr:clientData/>
  </xdr:oneCellAnchor>
  <xdr:oneCellAnchor>
    <xdr:from>
      <xdr:col>9</xdr:col>
      <xdr:colOff>28575</xdr:colOff>
      <xdr:row>74</xdr:row>
      <xdr:rowOff>95250</xdr:rowOff>
    </xdr:from>
    <xdr:ext cx="1847850" cy="796757"/>
    <xdr:sp macro="" textlink="">
      <xdr:nvSpPr>
        <xdr:cNvPr id="9" name="8 Dikdörtgen"/>
        <xdr:cNvSpPr/>
      </xdr:nvSpPr>
      <xdr:spPr>
        <a:xfrm>
          <a:off x="1476375" y="1819275"/>
          <a:ext cx="1847850" cy="796757"/>
        </a:xfrm>
        <a:prstGeom prst="rect">
          <a:avLst/>
        </a:prstGeom>
        <a:noFill/>
      </xdr:spPr>
      <xdr:txBody>
        <a:bodyPr wrap="square" lIns="91440" tIns="45720" rIns="91440" bIns="45720">
          <a:spAutoFit/>
        </a:bodyPr>
        <a:lstStyle/>
        <a:p>
          <a:pPr algn="ctr"/>
          <a:r>
            <a:rPr lang="tr-TR" sz="3000" b="1" cap="none" spc="0" baseline="0">
              <a:ln w="17780" cmpd="sng">
                <a:noFill/>
                <a:prstDash val="solid"/>
                <a:miter lim="800000"/>
              </a:ln>
              <a:solidFill>
                <a:schemeClr val="tx1"/>
              </a:solidFill>
              <a:effectLst/>
            </a:rPr>
            <a:t>A32F1</a:t>
          </a:r>
          <a:endParaRPr lang="tr-TR" sz="1500" b="1" cap="none" spc="0" baseline="0">
            <a:ln w="17780" cmpd="sng">
              <a:noFill/>
              <a:prstDash val="solid"/>
              <a:miter lim="800000"/>
            </a:ln>
            <a:solidFill>
              <a:schemeClr val="tx1"/>
            </a:solidFill>
            <a:effectLst/>
          </a:endParaRPr>
        </a:p>
        <a:p>
          <a:pPr algn="ctr"/>
          <a:r>
            <a:rPr lang="tr-TR" sz="1500" b="1" cap="none" spc="0" baseline="0">
              <a:ln w="17780" cmpd="sng">
                <a:noFill/>
                <a:prstDash val="solid"/>
                <a:miter lim="800000"/>
              </a:ln>
              <a:solidFill>
                <a:schemeClr val="tx1"/>
              </a:solidFill>
              <a:effectLst/>
            </a:rPr>
            <a:t> (Kilo azlığı)</a:t>
          </a:r>
        </a:p>
      </xdr:txBody>
    </xdr:sp>
    <xdr:clientData/>
  </xdr:oneCellAnchor>
  <xdr:oneCellAnchor>
    <xdr:from>
      <xdr:col>34</xdr:col>
      <xdr:colOff>73096</xdr:colOff>
      <xdr:row>119</xdr:row>
      <xdr:rowOff>120051</xdr:rowOff>
    </xdr:from>
    <xdr:ext cx="1752519" cy="685785"/>
    <xdr:sp macro="" textlink="">
      <xdr:nvSpPr>
        <xdr:cNvPr id="10" name="9 Dikdörtgen"/>
        <xdr:cNvSpPr/>
      </xdr:nvSpPr>
      <xdr:spPr>
        <a:xfrm rot="3009681">
          <a:off x="6340513" y="8244909"/>
          <a:ext cx="685785" cy="1752519"/>
        </a:xfrm>
        <a:prstGeom prst="rect">
          <a:avLst/>
        </a:prstGeom>
        <a:noFill/>
      </xdr:spPr>
      <xdr:txBody>
        <a:bodyPr wrap="none" lIns="91440" tIns="45720" rIns="91440" bIns="45720">
          <a:spAutoFit/>
        </a:bodyPr>
        <a:lstStyle/>
        <a:p>
          <a:pPr algn="ctr"/>
          <a:r>
            <a:rPr lang="tr-TR" sz="1500" b="1" cap="none" spc="0">
              <a:ln w="17780" cmpd="sng">
                <a:noFill/>
                <a:prstDash val="solid"/>
                <a:miter lim="800000"/>
              </a:ln>
              <a:solidFill>
                <a:schemeClr val="tx1"/>
              </a:solidFill>
              <a:effectLst/>
            </a:rPr>
            <a:t>ASKER</a:t>
          </a:r>
          <a:r>
            <a:rPr lang="tr-TR" sz="1500" b="1" cap="none" spc="0" baseline="0">
              <a:ln w="17780" cmpd="sng">
                <a:noFill/>
                <a:prstDash val="solid"/>
                <a:miter lim="800000"/>
              </a:ln>
              <a:solidFill>
                <a:schemeClr val="tx1"/>
              </a:solidFill>
              <a:effectLst/>
            </a:rPr>
            <a:t> HASTANESİNE</a:t>
          </a:r>
        </a:p>
        <a:p>
          <a:pPr algn="ctr"/>
          <a:r>
            <a:rPr lang="tr-TR" sz="1500" b="1" cap="none" spc="0" baseline="0">
              <a:ln w="17780" cmpd="sng">
                <a:noFill/>
                <a:prstDash val="solid"/>
                <a:miter lim="800000"/>
              </a:ln>
              <a:solidFill>
                <a:schemeClr val="tx1"/>
              </a:solidFill>
              <a:effectLst/>
            </a:rPr>
            <a:t> SEVKİ UYGUNDUR</a:t>
          </a:r>
        </a:p>
      </xdr:txBody>
    </xdr:sp>
    <xdr:clientData/>
  </xdr:oneCellAnchor>
  <xdr:oneCellAnchor>
    <xdr:from>
      <xdr:col>41</xdr:col>
      <xdr:colOff>0</xdr:colOff>
      <xdr:row>112</xdr:row>
      <xdr:rowOff>133350</xdr:rowOff>
    </xdr:from>
    <xdr:ext cx="1847850" cy="796757"/>
    <xdr:sp macro="" textlink="">
      <xdr:nvSpPr>
        <xdr:cNvPr id="11" name="10 Dikdörtgen"/>
        <xdr:cNvSpPr/>
      </xdr:nvSpPr>
      <xdr:spPr>
        <a:xfrm>
          <a:off x="7010400" y="7648575"/>
          <a:ext cx="1847850" cy="796757"/>
        </a:xfrm>
        <a:prstGeom prst="rect">
          <a:avLst/>
        </a:prstGeom>
        <a:noFill/>
      </xdr:spPr>
      <xdr:txBody>
        <a:bodyPr wrap="square" lIns="91440" tIns="45720" rIns="91440" bIns="45720">
          <a:spAutoFit/>
        </a:bodyPr>
        <a:lstStyle/>
        <a:p>
          <a:pPr algn="ctr"/>
          <a:r>
            <a:rPr lang="tr-TR" sz="3000" b="1" cap="none" spc="0" baseline="0">
              <a:ln w="17780" cmpd="sng">
                <a:noFill/>
                <a:prstDash val="solid"/>
                <a:miter lim="800000"/>
              </a:ln>
              <a:solidFill>
                <a:schemeClr val="tx1"/>
              </a:solidFill>
              <a:effectLst/>
            </a:rPr>
            <a:t>A32F1</a:t>
          </a:r>
          <a:endParaRPr lang="tr-TR" sz="1500" b="1" cap="none" spc="0" baseline="0">
            <a:ln w="17780" cmpd="sng">
              <a:noFill/>
              <a:prstDash val="solid"/>
              <a:miter lim="800000"/>
            </a:ln>
            <a:solidFill>
              <a:schemeClr val="tx1"/>
            </a:solidFill>
            <a:effectLst/>
          </a:endParaRPr>
        </a:p>
        <a:p>
          <a:pPr algn="ctr"/>
          <a:r>
            <a:rPr lang="tr-TR" sz="1500" b="1" cap="none" spc="0" baseline="0">
              <a:ln w="17780" cmpd="sng">
                <a:noFill/>
                <a:prstDash val="solid"/>
                <a:miter lim="800000"/>
              </a:ln>
              <a:solidFill>
                <a:schemeClr val="tx1"/>
              </a:solidFill>
              <a:effectLst/>
            </a:rPr>
            <a:t> (Kilo azlığı)</a:t>
          </a:r>
        </a:p>
      </xdr:txBody>
    </xdr:sp>
    <xdr:clientData/>
  </xdr:oneCellAnchor>
  <xdr:oneCellAnchor>
    <xdr:from>
      <xdr:col>47</xdr:col>
      <xdr:colOff>161925</xdr:colOff>
      <xdr:row>106</xdr:row>
      <xdr:rowOff>57150</xdr:rowOff>
    </xdr:from>
    <xdr:ext cx="1776598" cy="766432"/>
    <xdr:sp macro="" textlink="">
      <xdr:nvSpPr>
        <xdr:cNvPr id="13" name="12 Dikdörtgen"/>
        <xdr:cNvSpPr/>
      </xdr:nvSpPr>
      <xdr:spPr>
        <a:xfrm>
          <a:off x="8401050" y="7753350"/>
          <a:ext cx="1757597" cy="718530"/>
        </a:xfrm>
        <a:prstGeom prst="rect">
          <a:avLst/>
        </a:prstGeom>
        <a:noFill/>
      </xdr:spPr>
      <xdr:txBody>
        <a:bodyPr wrap="none" lIns="91440" tIns="45720" rIns="91440" bIns="45720">
          <a:spAutoFit/>
        </a:bodyPr>
        <a:lstStyle/>
        <a:p>
          <a:pPr algn="ctr"/>
          <a:r>
            <a:rPr lang="tr-TR" sz="2000" b="1" cap="none" spc="0" baseline="0">
              <a:ln w="17780" cmpd="sng">
                <a:noFill/>
                <a:prstDash val="solid"/>
                <a:miter lim="800000"/>
              </a:ln>
              <a:solidFill>
                <a:schemeClr val="tx1"/>
              </a:solidFill>
              <a:effectLst/>
            </a:rPr>
            <a:t> Boy Kilo Oranı</a:t>
          </a:r>
        </a:p>
        <a:p>
          <a:pPr algn="ctr"/>
          <a:r>
            <a:rPr lang="tr-TR" sz="2000" b="1" cap="none" spc="0" baseline="0">
              <a:ln w="17780" cmpd="sng">
                <a:noFill/>
                <a:prstDash val="solid"/>
                <a:miter lim="800000"/>
              </a:ln>
              <a:solidFill>
                <a:schemeClr val="tx1"/>
              </a:solidFill>
              <a:effectLst/>
            </a:rPr>
            <a:t> Dengede</a:t>
          </a: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542925</xdr:colOff>
      <xdr:row>1</xdr:row>
      <xdr:rowOff>0</xdr:rowOff>
    </xdr:to>
    <xdr:pic>
      <xdr:nvPicPr>
        <xdr:cNvPr id="2126"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0"/>
          <a:ext cx="542925" cy="4762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9525</xdr:rowOff>
    </xdr:from>
    <xdr:to>
      <xdr:col>0</xdr:col>
      <xdr:colOff>581025</xdr:colOff>
      <xdr:row>1</xdr:row>
      <xdr:rowOff>9525</xdr:rowOff>
    </xdr:to>
    <xdr:pic>
      <xdr:nvPicPr>
        <xdr:cNvPr id="13393"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38100" y="9525"/>
          <a:ext cx="542925" cy="4762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542925</xdr:colOff>
      <xdr:row>1</xdr:row>
      <xdr:rowOff>0</xdr:rowOff>
    </xdr:to>
    <xdr:pic>
      <xdr:nvPicPr>
        <xdr:cNvPr id="3150"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0"/>
          <a:ext cx="542925" cy="4762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542925</xdr:colOff>
      <xdr:row>1</xdr:row>
      <xdr:rowOff>0</xdr:rowOff>
    </xdr:to>
    <xdr:pic>
      <xdr:nvPicPr>
        <xdr:cNvPr id="4173"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0"/>
          <a:ext cx="542925" cy="4762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542925</xdr:colOff>
      <xdr:row>1</xdr:row>
      <xdr:rowOff>0</xdr:rowOff>
    </xdr:to>
    <xdr:pic>
      <xdr:nvPicPr>
        <xdr:cNvPr id="5197"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0"/>
          <a:ext cx="542925" cy="4762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542925</xdr:colOff>
      <xdr:row>1</xdr:row>
      <xdr:rowOff>0</xdr:rowOff>
    </xdr:to>
    <xdr:pic>
      <xdr:nvPicPr>
        <xdr:cNvPr id="6221"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0"/>
          <a:ext cx="542925" cy="4762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542925</xdr:colOff>
      <xdr:row>1</xdr:row>
      <xdr:rowOff>0</xdr:rowOff>
    </xdr:to>
    <xdr:pic>
      <xdr:nvPicPr>
        <xdr:cNvPr id="7245"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0"/>
          <a:ext cx="542925" cy="4762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http://mevzuat.basbakanlik.gov.tr/"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U124"/>
  <sheetViews>
    <sheetView tabSelected="1" workbookViewId="0">
      <selection activeCell="B1" sqref="B1:C2"/>
    </sheetView>
  </sheetViews>
  <sheetFormatPr defaultRowHeight="20.100000000000001" customHeight="1"/>
  <cols>
    <col min="1" max="1" width="3.7109375" style="109" customWidth="1"/>
    <col min="2" max="2" width="13" style="109" customWidth="1"/>
    <col min="3" max="3" width="17.140625" style="109" customWidth="1"/>
    <col min="4" max="4" width="15.7109375" style="109" customWidth="1"/>
    <col min="5" max="5" width="12.85546875" style="109" customWidth="1"/>
    <col min="6" max="6" width="17.7109375" style="109" customWidth="1"/>
    <col min="7" max="7" width="12.5703125" style="109" customWidth="1"/>
    <col min="8" max="8" width="14.42578125" style="109" customWidth="1"/>
    <col min="9" max="9" width="13.28515625" style="72" customWidth="1"/>
    <col min="10" max="10" width="4.7109375" style="80" customWidth="1"/>
    <col min="11" max="11" width="35.140625" style="77" customWidth="1"/>
    <col min="12" max="12" width="5.42578125" style="109" hidden="1" customWidth="1"/>
    <col min="13" max="15" width="0" style="109" hidden="1" customWidth="1"/>
    <col min="16" max="16" width="10.28515625" style="68" customWidth="1"/>
    <col min="17" max="19" width="10.28515625" style="109" customWidth="1"/>
    <col min="20" max="20" width="40.28515625" style="109" customWidth="1"/>
    <col min="21" max="25" width="10.28515625" style="109" customWidth="1"/>
    <col min="26" max="16384" width="9.140625" style="109"/>
  </cols>
  <sheetData>
    <row r="1" spans="1:21" ht="11.1" customHeight="1">
      <c r="A1" s="182" t="s">
        <v>475</v>
      </c>
      <c r="B1" s="170" t="s">
        <v>463</v>
      </c>
      <c r="C1" s="171"/>
      <c r="D1" s="1"/>
      <c r="E1" s="1"/>
      <c r="F1" s="110"/>
      <c r="G1" s="1"/>
      <c r="H1" s="163" t="s">
        <v>550</v>
      </c>
      <c r="I1" s="69" t="str">
        <f t="shared" ref="I1:I32" si="0">IF($F$20=J1,"→","")</f>
        <v/>
      </c>
      <c r="J1" s="79">
        <v>34</v>
      </c>
      <c r="K1" s="75" t="str">
        <f>VLOOKUP($F$16,BOY_KİLO_GRAFİĞİ!$A$1:B$349,2)</f>
        <v>ASKER HASTANESİNE SEVKİ UYGUNDUR (KİLO AZLIĞI)</v>
      </c>
      <c r="L1" s="2"/>
      <c r="M1" s="2"/>
      <c r="P1" s="78"/>
      <c r="T1" s="132" t="s">
        <v>625</v>
      </c>
    </row>
    <row r="2" spans="1:21" ht="11.1" customHeight="1">
      <c r="A2" s="183"/>
      <c r="B2" s="170"/>
      <c r="C2" s="171"/>
      <c r="D2" s="205"/>
      <c r="E2" s="205"/>
      <c r="F2" s="205"/>
      <c r="G2" s="205"/>
      <c r="H2" s="164"/>
      <c r="I2" s="69" t="str">
        <f t="shared" si="0"/>
        <v/>
      </c>
      <c r="J2" s="79">
        <v>35</v>
      </c>
      <c r="K2" s="75" t="str">
        <f>VLOOKUP($F$16,BOY_KİLO_GRAFİĞİ!$A$1:C$349,3)</f>
        <v>ASKER HASTANESİNE SEVKİ UYGUNDUR (KİLO AZLIĞI)</v>
      </c>
      <c r="L2" s="2"/>
      <c r="M2" s="2"/>
      <c r="P2" s="78"/>
      <c r="S2" s="3"/>
    </row>
    <row r="3" spans="1:21" ht="11.1" customHeight="1">
      <c r="A3" s="183"/>
      <c r="B3" s="170" t="s">
        <v>464</v>
      </c>
      <c r="C3" s="171"/>
      <c r="D3" s="205"/>
      <c r="E3" s="205"/>
      <c r="F3" s="205"/>
      <c r="G3" s="205"/>
      <c r="H3" s="165"/>
      <c r="I3" s="69" t="str">
        <f t="shared" si="0"/>
        <v/>
      </c>
      <c r="J3" s="79">
        <v>36</v>
      </c>
      <c r="K3" s="75" t="str">
        <f>VLOOKUP($F$16,BOY_KİLO_GRAFİĞİ!$A$1:D$349,4)</f>
        <v>ASKER HASTANESİNE SEVKİ UYGUNDUR (KİLO AZLIĞI)</v>
      </c>
      <c r="L3" s="2"/>
      <c r="M3" s="2"/>
      <c r="P3" s="78"/>
      <c r="T3" s="132" t="s">
        <v>479</v>
      </c>
    </row>
    <row r="4" spans="1:21" ht="11.1" customHeight="1">
      <c r="A4" s="183"/>
      <c r="B4" s="170"/>
      <c r="C4" s="171"/>
      <c r="D4" s="1"/>
      <c r="E4" s="110"/>
      <c r="F4" s="110"/>
      <c r="G4" s="110"/>
      <c r="H4" s="1"/>
      <c r="I4" s="69" t="str">
        <f t="shared" si="0"/>
        <v/>
      </c>
      <c r="J4" s="79">
        <v>37</v>
      </c>
      <c r="K4" s="75" t="str">
        <f>VLOOKUP($F$16,BOY_KİLO_GRAFİĞİ!$A$1:E$349,5)</f>
        <v>ASKER HASTANESİNE SEVKİ UYGUNDUR (KİLO AZLIĞI)</v>
      </c>
      <c r="L4" s="2"/>
      <c r="M4" s="2"/>
      <c r="P4" s="78"/>
      <c r="T4" s="132" t="s">
        <v>481</v>
      </c>
    </row>
    <row r="5" spans="1:21" ht="11.1" customHeight="1">
      <c r="A5" s="183"/>
      <c r="B5" s="170" t="s">
        <v>465</v>
      </c>
      <c r="C5" s="171"/>
      <c r="D5" s="1"/>
      <c r="E5" s="110"/>
      <c r="F5" s="110"/>
      <c r="G5" s="110"/>
      <c r="H5" s="1"/>
      <c r="I5" s="69" t="str">
        <f t="shared" si="0"/>
        <v/>
      </c>
      <c r="J5" s="79">
        <v>38</v>
      </c>
      <c r="K5" s="75" t="str">
        <f>VLOOKUP($F$16,BOY_KİLO_GRAFİĞİ!$A$1:F$349,6)</f>
        <v>ASKER HASTANESİNE SEVKİ UYGUNDUR (KİLO AZLIĞI)</v>
      </c>
      <c r="L5" s="2"/>
      <c r="M5" s="2"/>
      <c r="P5" s="78"/>
      <c r="T5" s="132" t="s">
        <v>480</v>
      </c>
    </row>
    <row r="6" spans="1:21" ht="11.1" customHeight="1">
      <c r="A6" s="183"/>
      <c r="B6" s="170"/>
      <c r="C6" s="171"/>
      <c r="D6" s="1"/>
      <c r="E6" s="110"/>
      <c r="F6" s="110"/>
      <c r="G6" s="110"/>
      <c r="H6" s="1"/>
      <c r="I6" s="69" t="str">
        <f t="shared" si="0"/>
        <v/>
      </c>
      <c r="J6" s="79">
        <v>39</v>
      </c>
      <c r="K6" s="75" t="str">
        <f>VLOOKUP($F$16,BOY_KİLO_GRAFİĞİ!$A$1:G$349,7)</f>
        <v>ASKER HASTANESİNE SEVKİ UYGUNDUR (KİLO AZLIĞI)</v>
      </c>
      <c r="L6" s="2"/>
      <c r="M6" s="2"/>
      <c r="P6" s="78"/>
      <c r="T6" s="132" t="s">
        <v>478</v>
      </c>
    </row>
    <row r="7" spans="1:21" ht="11.1" customHeight="1">
      <c r="A7" s="183"/>
      <c r="B7" s="170" t="s">
        <v>466</v>
      </c>
      <c r="C7" s="171"/>
      <c r="D7" s="1"/>
      <c r="E7" s="129"/>
      <c r="F7" s="129"/>
      <c r="G7" s="129"/>
      <c r="H7" s="1"/>
      <c r="I7" s="69" t="str">
        <f t="shared" si="0"/>
        <v/>
      </c>
      <c r="J7" s="79">
        <v>40</v>
      </c>
      <c r="K7" s="75" t="str">
        <f>VLOOKUP($F$16,BOY_KİLO_GRAFİĞİ!$A$1:H$349,8)</f>
        <v>ASKER HASTANESİNE SEVKİ UYGUNDUR (KİLO AZLIĞI)</v>
      </c>
      <c r="L7" s="2"/>
      <c r="M7" s="2"/>
      <c r="P7" s="78"/>
      <c r="T7" s="132" t="s">
        <v>478</v>
      </c>
    </row>
    <row r="8" spans="1:21" ht="11.1" customHeight="1">
      <c r="A8" s="183"/>
      <c r="B8" s="170"/>
      <c r="C8" s="171"/>
      <c r="D8" s="1"/>
      <c r="E8" s="1"/>
      <c r="F8" s="1"/>
      <c r="G8" s="1"/>
      <c r="H8" s="4"/>
      <c r="I8" s="69" t="str">
        <f t="shared" si="0"/>
        <v/>
      </c>
      <c r="J8" s="79">
        <v>41</v>
      </c>
      <c r="K8" s="75" t="str">
        <f>VLOOKUP($F$16,BOY_KİLO_GRAFİĞİ!$A$1:I$349,9)</f>
        <v>ASKER HASTANESİNE SEVKİ UYGUNDUR (KİLO AZLIĞI)</v>
      </c>
      <c r="L8" s="2"/>
      <c r="M8" s="2"/>
      <c r="P8" s="78"/>
    </row>
    <row r="9" spans="1:21" ht="11.1" customHeight="1">
      <c r="A9" s="183"/>
      <c r="B9" s="170" t="s">
        <v>467</v>
      </c>
      <c r="C9" s="171"/>
      <c r="D9" s="191" t="s">
        <v>627</v>
      </c>
      <c r="E9" s="191"/>
      <c r="F9" s="191"/>
      <c r="G9" s="191"/>
      <c r="H9" s="4"/>
      <c r="I9" s="69" t="str">
        <f t="shared" si="0"/>
        <v/>
      </c>
      <c r="J9" s="79">
        <v>42</v>
      </c>
      <c r="K9" s="75" t="str">
        <f>VLOOKUP($F$16,BOY_KİLO_GRAFİĞİ!$A$1:J$349,10)</f>
        <v>ASKER HASTANESİNE SEVKİ UYGUNDUR (KİLO AZLIĞI)</v>
      </c>
      <c r="L9" s="2"/>
      <c r="M9" s="2"/>
      <c r="P9" s="78"/>
    </row>
    <row r="10" spans="1:21" ht="11.1" customHeight="1">
      <c r="A10" s="183"/>
      <c r="B10" s="170"/>
      <c r="C10" s="171"/>
      <c r="D10" s="191"/>
      <c r="E10" s="191"/>
      <c r="F10" s="191"/>
      <c r="G10" s="191"/>
      <c r="I10" s="69" t="str">
        <f t="shared" si="0"/>
        <v/>
      </c>
      <c r="J10" s="79">
        <v>43</v>
      </c>
      <c r="K10" s="75" t="str">
        <f>VLOOKUP($F$16,BOY_KİLO_GRAFİĞİ!$A$1:K$349,11)</f>
        <v>ASKER HASTANESİNE SEVKİ UYGUNDUR (KİLO AZLIĞI)</v>
      </c>
      <c r="L10" s="2"/>
      <c r="M10" s="2"/>
      <c r="P10" s="78"/>
      <c r="T10" s="47" t="str">
        <f>IF(ISERROR(VLOOKUP($F$20,ANASAYFA!J$1:$K$476,2)),"!!! TANIMSIZ ORAN !!!",(VLOOKUP($F$20,ANASAYFA!J$1:$K$476,2)))</f>
        <v>ASKER HASTANESİNE SEVKİ UYGUNDUR (KİLO FAZLALIĞI)</v>
      </c>
    </row>
    <row r="11" spans="1:21" ht="11.1" customHeight="1">
      <c r="A11" s="183"/>
      <c r="B11" s="170" t="s">
        <v>468</v>
      </c>
      <c r="C11" s="171"/>
      <c r="D11" s="143" t="s">
        <v>628</v>
      </c>
      <c r="E11" s="143"/>
      <c r="F11" s="143"/>
      <c r="G11" s="143"/>
      <c r="H11" s="4"/>
      <c r="I11" s="69" t="str">
        <f t="shared" si="0"/>
        <v/>
      </c>
      <c r="J11" s="79">
        <v>44</v>
      </c>
      <c r="K11" s="75" t="str">
        <f>VLOOKUP($F$16,BOY_KİLO_GRAFİĞİ!$A$1:L$349,12)</f>
        <v>ASKER HASTANESİNE SEVKİ UYGUNDUR (KİLO AZLIĞI)</v>
      </c>
      <c r="L11" s="2"/>
      <c r="M11" s="2"/>
      <c r="P11" s="78"/>
    </row>
    <row r="12" spans="1:21" ht="11.1" customHeight="1">
      <c r="A12" s="183"/>
      <c r="B12" s="170"/>
      <c r="C12" s="171"/>
      <c r="D12" s="143"/>
      <c r="E12" s="143"/>
      <c r="F12" s="143"/>
      <c r="G12" s="143"/>
      <c r="H12" s="4"/>
      <c r="I12" s="69" t="str">
        <f t="shared" si="0"/>
        <v/>
      </c>
      <c r="J12" s="79">
        <v>45</v>
      </c>
      <c r="K12" s="75" t="str">
        <f>VLOOKUP($F$16,BOY_KİLO_GRAFİĞİ!$A$1:R$349,13)</f>
        <v>A32F1 ( KİLO AZLIĞI )</v>
      </c>
      <c r="L12" s="2"/>
      <c r="M12" s="2"/>
      <c r="P12" s="78"/>
      <c r="T12" s="113" t="str">
        <f>IF(LEFT(T10,5)="ASKER",T6,IF(LEFT(T10,5)="A33F1",T5,IF(LEFT(T10,5)="A32F1",T4,IF(LEFT(T10,5)="NORMA",T3,""))))</f>
        <v>ASKER HASTANESİNE SEVK: Alt sınırdan 11 kilo az Üst sınırdan 31 kilo fazla olan yükümlülerin Asker hastanesine sevk edilmesi gerekir.</v>
      </c>
      <c r="U12" s="109" t="s">
        <v>630</v>
      </c>
    </row>
    <row r="13" spans="1:21" ht="11.1" customHeight="1" thickBot="1">
      <c r="A13" s="183"/>
      <c r="B13" s="170" t="s">
        <v>469</v>
      </c>
      <c r="C13" s="171"/>
      <c r="D13" s="130"/>
      <c r="E13" s="131"/>
      <c r="F13" s="131"/>
      <c r="G13" s="130"/>
      <c r="H13" s="4"/>
      <c r="I13" s="69" t="str">
        <f t="shared" si="0"/>
        <v/>
      </c>
      <c r="J13" s="79">
        <v>46</v>
      </c>
      <c r="K13" s="75" t="str">
        <f>VLOOKUP($F$16,BOY_KİLO_GRAFİĞİ!$A$1:S$349,14)</f>
        <v>A32F1 ( KİLO AZLIĞI )</v>
      </c>
      <c r="L13" s="2"/>
      <c r="M13" s="2"/>
      <c r="P13" s="78"/>
    </row>
    <row r="14" spans="1:21" ht="11.1" customHeight="1" thickTop="1">
      <c r="A14" s="183"/>
      <c r="B14" s="170"/>
      <c r="C14" s="171"/>
      <c r="D14" s="128"/>
      <c r="E14" s="139" t="s">
        <v>0</v>
      </c>
      <c r="F14" s="140"/>
      <c r="G14" s="44"/>
      <c r="H14" s="5"/>
      <c r="I14" s="69" t="str">
        <f t="shared" si="0"/>
        <v/>
      </c>
      <c r="J14" s="79">
        <v>47</v>
      </c>
      <c r="K14" s="75" t="str">
        <f>VLOOKUP($F$16,BOY_KİLO_GRAFİĞİ!$A$1:T$349,15)</f>
        <v>A32F1 ( KİLO AZLIĞI )</v>
      </c>
      <c r="L14" s="2"/>
      <c r="M14" s="2"/>
      <c r="P14" s="78"/>
    </row>
    <row r="15" spans="1:21" ht="11.1" customHeight="1" thickBot="1">
      <c r="A15" s="183"/>
      <c r="B15" s="170" t="s">
        <v>470</v>
      </c>
      <c r="C15" s="171"/>
      <c r="D15" s="6"/>
      <c r="E15" s="141"/>
      <c r="F15" s="142"/>
      <c r="G15" s="1"/>
      <c r="H15" s="7"/>
      <c r="I15" s="69" t="str">
        <f t="shared" si="0"/>
        <v/>
      </c>
      <c r="J15" s="79">
        <v>48</v>
      </c>
      <c r="K15" s="75" t="str">
        <f>VLOOKUP($F$16,BOY_KİLO_GRAFİĞİ!$A$1:U$349,16)</f>
        <v>A32F1 ( KİLO AZLIĞI )</v>
      </c>
      <c r="L15" s="2"/>
      <c r="M15" s="2"/>
      <c r="N15" s="133"/>
      <c r="P15" s="78"/>
    </row>
    <row r="16" spans="1:21" ht="11.1" customHeight="1" thickTop="1">
      <c r="A16" s="183"/>
      <c r="B16" s="170"/>
      <c r="C16" s="171"/>
      <c r="D16" s="6"/>
      <c r="E16" s="149" t="s">
        <v>3</v>
      </c>
      <c r="F16" s="147">
        <v>170</v>
      </c>
      <c r="G16" s="154" t="s">
        <v>5</v>
      </c>
      <c r="H16" s="4"/>
      <c r="I16" s="69" t="str">
        <f t="shared" si="0"/>
        <v/>
      </c>
      <c r="J16" s="79">
        <v>49</v>
      </c>
      <c r="K16" s="75" t="str">
        <f>VLOOKUP($F$16,BOY_KİLO_GRAFİĞİ!$A$1:V$349,17)</f>
        <v>A32F1 ( KİLO AZLIĞI )</v>
      </c>
      <c r="L16" s="2"/>
      <c r="M16" s="2"/>
      <c r="N16" s="134"/>
      <c r="P16" s="78"/>
    </row>
    <row r="17" spans="1:16" ht="11.1" customHeight="1">
      <c r="A17" s="183"/>
      <c r="B17" s="170" t="s">
        <v>476</v>
      </c>
      <c r="C17" s="171"/>
      <c r="D17" s="42"/>
      <c r="E17" s="150"/>
      <c r="F17" s="145"/>
      <c r="G17" s="155"/>
      <c r="H17" s="4"/>
      <c r="I17" s="69" t="str">
        <f t="shared" si="0"/>
        <v/>
      </c>
      <c r="J17" s="79">
        <v>50</v>
      </c>
      <c r="K17" s="75" t="str">
        <f>VLOOKUP($F$16,BOY_KİLO_GRAFİĞİ!$A$1:X$349,18)</f>
        <v>A32F1 ( KİLO AZLIĞI )</v>
      </c>
      <c r="L17" s="2"/>
      <c r="M17" s="2"/>
      <c r="N17" s="133"/>
      <c r="P17" s="78"/>
    </row>
    <row r="18" spans="1:16" ht="11.1" customHeight="1">
      <c r="A18" s="183"/>
      <c r="B18" s="170"/>
      <c r="C18" s="171"/>
      <c r="D18" s="42"/>
      <c r="E18" s="150"/>
      <c r="F18" s="145"/>
      <c r="G18" s="155"/>
      <c r="H18" s="4"/>
      <c r="I18" s="69" t="str">
        <f t="shared" si="0"/>
        <v/>
      </c>
      <c r="J18" s="79">
        <v>51</v>
      </c>
      <c r="K18" s="75" t="str">
        <f>VLOOKUP($F$16,BOY_KİLO_GRAFİĞİ!$A$1:X$349,19)</f>
        <v>A32F1 ( KİLO AZLIĞI )</v>
      </c>
      <c r="L18" s="2"/>
      <c r="M18" s="2"/>
      <c r="N18" s="133"/>
      <c r="P18" s="78"/>
    </row>
    <row r="19" spans="1:16" ht="11.1" customHeight="1">
      <c r="A19" s="183"/>
      <c r="B19" s="170" t="s">
        <v>471</v>
      </c>
      <c r="C19" s="171"/>
      <c r="D19" s="42"/>
      <c r="E19" s="151"/>
      <c r="F19" s="148"/>
      <c r="G19" s="156"/>
      <c r="H19" s="4"/>
      <c r="I19" s="69" t="str">
        <f t="shared" si="0"/>
        <v/>
      </c>
      <c r="J19" s="79">
        <v>52</v>
      </c>
      <c r="K19" s="75" t="str">
        <f>VLOOKUP($F$16,BOY_KİLO_GRAFİĞİ!$A$1:Y$349,20)</f>
        <v>A32F1 ( KİLO AZLIĞI )</v>
      </c>
      <c r="L19" s="2"/>
      <c r="M19" s="2"/>
      <c r="N19" s="133"/>
      <c r="P19" s="78"/>
    </row>
    <row r="20" spans="1:16" ht="11.1" customHeight="1">
      <c r="A20" s="183"/>
      <c r="B20" s="170"/>
      <c r="C20" s="171"/>
      <c r="D20" s="42"/>
      <c r="E20" s="152" t="s">
        <v>4</v>
      </c>
      <c r="F20" s="144">
        <v>120</v>
      </c>
      <c r="G20" s="154" t="s">
        <v>6</v>
      </c>
      <c r="H20" s="4"/>
      <c r="I20" s="69" t="str">
        <f t="shared" si="0"/>
        <v/>
      </c>
      <c r="J20" s="79">
        <v>53</v>
      </c>
      <c r="K20" s="75" t="str">
        <f>VLOOKUP($F$16,BOY_KİLO_GRAFİĞİ!$A$1:Z$349,21)</f>
        <v>A32F1 ( KİLO AZLIĞI )</v>
      </c>
      <c r="L20" s="2"/>
      <c r="M20" s="2"/>
      <c r="N20" s="133"/>
      <c r="P20" s="78"/>
    </row>
    <row r="21" spans="1:16" ht="11.1" customHeight="1">
      <c r="A21" s="183"/>
      <c r="B21" s="170" t="s">
        <v>472</v>
      </c>
      <c r="C21" s="171"/>
      <c r="D21" s="42"/>
      <c r="E21" s="150"/>
      <c r="F21" s="145"/>
      <c r="G21" s="155"/>
      <c r="H21" s="4"/>
      <c r="I21" s="69" t="str">
        <f t="shared" si="0"/>
        <v/>
      </c>
      <c r="J21" s="79">
        <v>54</v>
      </c>
      <c r="K21" s="75" t="str">
        <f>VLOOKUP($F$16,BOY_KİLO_GRAFİĞİ!$A$1:AA$349,22)</f>
        <v>A32F1 ( KİLO AZLIĞI )</v>
      </c>
      <c r="L21" s="2"/>
      <c r="M21" s="2"/>
      <c r="N21" s="134"/>
      <c r="P21" s="78"/>
    </row>
    <row r="22" spans="1:16" ht="11.1" customHeight="1">
      <c r="A22" s="183"/>
      <c r="B22" s="170"/>
      <c r="C22" s="171"/>
      <c r="D22" s="42"/>
      <c r="E22" s="150"/>
      <c r="F22" s="145"/>
      <c r="G22" s="155"/>
      <c r="H22" s="4"/>
      <c r="I22" s="69" t="str">
        <f t="shared" si="0"/>
        <v/>
      </c>
      <c r="J22" s="79">
        <v>55</v>
      </c>
      <c r="K22" s="75" t="str">
        <f>VLOOKUP($F$16,BOY_KİLO_GRAFİĞİ!$A$1:AB$349,23)</f>
        <v>Boy/Kilo Oranı Dengede</v>
      </c>
      <c r="L22" s="2"/>
      <c r="M22" s="2"/>
      <c r="P22" s="78"/>
    </row>
    <row r="23" spans="1:16" ht="11.1" customHeight="1" thickBot="1">
      <c r="A23" s="183"/>
      <c r="B23" s="170" t="s">
        <v>473</v>
      </c>
      <c r="C23" s="171"/>
      <c r="D23" s="43"/>
      <c r="E23" s="153"/>
      <c r="F23" s="146"/>
      <c r="G23" s="156"/>
      <c r="H23" s="4"/>
      <c r="I23" s="69" t="str">
        <f t="shared" si="0"/>
        <v/>
      </c>
      <c r="J23" s="79">
        <v>56</v>
      </c>
      <c r="K23" s="75" t="str">
        <f>VLOOKUP($F$16,BOY_KİLO_GRAFİĞİ!$A$1:AC$349,24)</f>
        <v>Boy/Kilo Oranı Dengede</v>
      </c>
      <c r="L23" s="2"/>
      <c r="M23" s="2"/>
      <c r="P23" s="78"/>
    </row>
    <row r="24" spans="1:16" ht="11.1" customHeight="1" thickTop="1">
      <c r="A24" s="183"/>
      <c r="B24" s="170"/>
      <c r="C24" s="171"/>
      <c r="D24" s="43"/>
      <c r="E24" s="1"/>
      <c r="F24" s="1"/>
      <c r="G24" s="43"/>
      <c r="H24" s="4"/>
      <c r="I24" s="69" t="str">
        <f t="shared" si="0"/>
        <v/>
      </c>
      <c r="J24" s="79">
        <v>57</v>
      </c>
      <c r="K24" s="75" t="str">
        <f>VLOOKUP($F$16,BOY_KİLO_GRAFİĞİ!$A$1:AD$349,25)</f>
        <v>Boy/Kilo Oranı Dengede</v>
      </c>
      <c r="L24" s="2"/>
      <c r="M24" s="2"/>
      <c r="P24" s="78"/>
    </row>
    <row r="25" spans="1:16" ht="11.1" customHeight="1">
      <c r="A25" s="183"/>
      <c r="B25" s="170" t="s">
        <v>474</v>
      </c>
      <c r="C25" s="171"/>
      <c r="D25" s="43"/>
      <c r="E25" s="1"/>
      <c r="F25" s="1"/>
      <c r="G25" s="41"/>
      <c r="H25" s="4"/>
      <c r="I25" s="69" t="str">
        <f t="shared" si="0"/>
        <v/>
      </c>
      <c r="J25" s="79">
        <v>58</v>
      </c>
      <c r="K25" s="75" t="str">
        <f>VLOOKUP($F$16,BOY_KİLO_GRAFİĞİ!$A$1:AE$349,26)</f>
        <v>Boy/Kilo Oranı Dengede</v>
      </c>
      <c r="L25" s="2"/>
      <c r="M25" s="2"/>
      <c r="P25" s="78"/>
    </row>
    <row r="26" spans="1:16" ht="11.1" customHeight="1">
      <c r="A26" s="184"/>
      <c r="B26" s="170"/>
      <c r="C26" s="171"/>
      <c r="D26" s="42"/>
      <c r="E26" s="1"/>
      <c r="F26" s="1"/>
      <c r="G26" s="42"/>
      <c r="H26" s="4"/>
      <c r="I26" s="69" t="str">
        <f t="shared" si="0"/>
        <v/>
      </c>
      <c r="J26" s="79">
        <v>59</v>
      </c>
      <c r="K26" s="76" t="str">
        <f>VLOOKUP($F$16,BOY_KİLO_GRAFİĞİ!$A$1:AF$349,27)</f>
        <v>Boy/Kilo Oranı Dengede</v>
      </c>
      <c r="L26" s="2"/>
      <c r="M26" s="2"/>
      <c r="P26" s="78"/>
    </row>
    <row r="27" spans="1:16" ht="11.1" customHeight="1">
      <c r="A27" s="44"/>
      <c r="B27" s="114"/>
      <c r="C27" s="114"/>
      <c r="D27" s="114"/>
      <c r="E27" s="114"/>
      <c r="F27" s="114"/>
      <c r="G27" s="114"/>
      <c r="H27" s="114"/>
      <c r="I27" s="69" t="str">
        <f t="shared" si="0"/>
        <v/>
      </c>
      <c r="J27" s="79">
        <v>60</v>
      </c>
      <c r="K27" s="76" t="str">
        <f>VLOOKUP($F$16,BOY_KİLO_GRAFİĞİ!$A$1:AG$349,28)</f>
        <v>Boy/Kilo Oranı Dengede</v>
      </c>
      <c r="L27" s="2"/>
      <c r="M27" s="2"/>
      <c r="P27" s="78"/>
    </row>
    <row r="28" spans="1:16" ht="11.1" customHeight="1">
      <c r="A28" s="192" t="s">
        <v>488</v>
      </c>
      <c r="B28" s="172" t="s">
        <v>10</v>
      </c>
      <c r="C28" s="173"/>
      <c r="D28" s="168" t="str">
        <f>F16&amp;" Cm"</f>
        <v>170 Cm</v>
      </c>
      <c r="E28" s="166" t="s">
        <v>11</v>
      </c>
      <c r="F28" s="168" t="str">
        <f>F20&amp;" Kg"</f>
        <v>120 Kg</v>
      </c>
      <c r="G28" s="51"/>
      <c r="H28" s="52"/>
      <c r="I28" s="69" t="str">
        <f t="shared" si="0"/>
        <v/>
      </c>
      <c r="J28" s="79">
        <v>61</v>
      </c>
      <c r="K28" s="76" t="str">
        <f>VLOOKUP($F$16,BOY_KİLO_GRAFİĞİ!$A$1:AH$349,29)</f>
        <v>Boy/Kilo Oranı Dengede</v>
      </c>
      <c r="L28" s="2"/>
      <c r="M28" s="2"/>
      <c r="P28" s="78"/>
    </row>
    <row r="29" spans="1:16" ht="11.1" customHeight="1">
      <c r="A29" s="193"/>
      <c r="B29" s="174"/>
      <c r="C29" s="175"/>
      <c r="D29" s="169"/>
      <c r="E29" s="167"/>
      <c r="F29" s="169"/>
      <c r="G29" s="48"/>
      <c r="H29" s="53"/>
      <c r="I29" s="69" t="str">
        <f t="shared" si="0"/>
        <v/>
      </c>
      <c r="J29" s="79">
        <v>62</v>
      </c>
      <c r="K29" s="76" t="str">
        <f>VLOOKUP($F$16,BOY_KİLO_GRAFİĞİ!$A$1:AI$349,30)</f>
        <v>Boy/Kilo Oranı Dengede</v>
      </c>
      <c r="L29" s="2"/>
      <c r="M29" s="2"/>
      <c r="P29" s="78"/>
    </row>
    <row r="30" spans="1:16" ht="11.1" customHeight="1">
      <c r="A30" s="193"/>
      <c r="B30" s="176"/>
      <c r="C30" s="177"/>
      <c r="D30" s="169"/>
      <c r="E30" s="167"/>
      <c r="F30" s="169"/>
      <c r="G30" s="48"/>
      <c r="H30" s="53"/>
      <c r="I30" s="70" t="str">
        <f t="shared" si="0"/>
        <v/>
      </c>
      <c r="J30" s="79">
        <v>63</v>
      </c>
      <c r="K30" s="76" t="str">
        <f>VLOOKUP($F$16,BOY_KİLO_GRAFİĞİ!$A$1:AJ$349,31)</f>
        <v>Boy/Kilo Oranı Dengede</v>
      </c>
      <c r="L30" s="2"/>
      <c r="M30" s="2"/>
      <c r="P30" s="78"/>
    </row>
    <row r="31" spans="1:16" ht="11.1" customHeight="1">
      <c r="A31" s="193"/>
      <c r="B31" s="187" t="s">
        <v>9</v>
      </c>
      <c r="C31" s="188"/>
      <c r="D31" s="178" t="str">
        <f>IF(F20&lt;34,"Asker Hastanesi DAHİLİYE Polikliniğine sevki uygundur.",IF(F20&gt;138,"Asker Hastanesi DAHİLİYE Polikliniğine sevki uygundur.",IF(LEFT(T10,5)="ASKER","Asker Hastanesi DAHİLİYE Polikliniğine sevki uygundur.",IF(LEFT(T10,5)="A33F1","A33F1'e uyar Askerliğe Elverişlidir.",IF(LEFT(T10,5)="A32F1","A32F1'e uyar Askerliğe Elverişlidir.",IF(LEFT(T10,5)="Boy/K","Askerliğe Elverişlidir.",""))))))</f>
        <v>Asker Hastanesi DAHİLİYE Polikliniğine sevki uygundur.</v>
      </c>
      <c r="E31" s="178"/>
      <c r="F31" s="178"/>
      <c r="G31" s="178"/>
      <c r="H31" s="179"/>
      <c r="I31" s="70" t="str">
        <f t="shared" si="0"/>
        <v/>
      </c>
      <c r="J31" s="79">
        <v>64</v>
      </c>
      <c r="K31" s="76" t="str">
        <f>VLOOKUP($F$16,BOY_KİLO_GRAFİĞİ!$A$1:AK$349,32)</f>
        <v>Boy/Kilo Oranı Dengede</v>
      </c>
      <c r="L31" s="2"/>
      <c r="M31" s="2"/>
      <c r="P31" s="78"/>
    </row>
    <row r="32" spans="1:16" ht="11.1" customHeight="1">
      <c r="A32" s="193"/>
      <c r="B32" s="174"/>
      <c r="C32" s="175"/>
      <c r="D32" s="178"/>
      <c r="E32" s="178"/>
      <c r="F32" s="178"/>
      <c r="G32" s="178"/>
      <c r="H32" s="179"/>
      <c r="I32" s="70" t="str">
        <f t="shared" si="0"/>
        <v/>
      </c>
      <c r="J32" s="79">
        <v>65</v>
      </c>
      <c r="K32" s="76" t="str">
        <f>VLOOKUP($F$16,BOY_KİLO_GRAFİĞİ!$A$1:AL$349,33)</f>
        <v>Boy/Kilo Oranı Dengede</v>
      </c>
      <c r="L32" s="2"/>
      <c r="M32" s="2"/>
      <c r="P32" s="78"/>
    </row>
    <row r="33" spans="1:16" ht="11.1" customHeight="1">
      <c r="A33" s="193"/>
      <c r="B33" s="189"/>
      <c r="C33" s="190"/>
      <c r="D33" s="180"/>
      <c r="E33" s="180"/>
      <c r="F33" s="180"/>
      <c r="G33" s="180"/>
      <c r="H33" s="181"/>
      <c r="I33" s="71" t="str">
        <f t="shared" ref="I33:I64" si="1">IF($F$20=J33,"→","")</f>
        <v/>
      </c>
      <c r="J33" s="79">
        <v>66</v>
      </c>
      <c r="K33" s="76" t="str">
        <f>VLOOKUP($F$16,BOY_KİLO_GRAFİĞİ!$A$1:AM$349,34)</f>
        <v>Boy/Kilo Oranı Dengede</v>
      </c>
      <c r="L33" s="2"/>
      <c r="M33" s="2"/>
      <c r="P33" s="78"/>
    </row>
    <row r="34" spans="1:16" ht="11.1" customHeight="1">
      <c r="A34" s="193"/>
      <c r="B34" s="73"/>
      <c r="C34" s="9"/>
      <c r="D34" s="9"/>
      <c r="E34" s="9"/>
      <c r="F34" s="9"/>
      <c r="G34" s="9"/>
      <c r="H34" s="74"/>
      <c r="I34" s="70" t="str">
        <f t="shared" si="1"/>
        <v/>
      </c>
      <c r="J34" s="79">
        <v>67</v>
      </c>
      <c r="K34" s="76" t="str">
        <f>VLOOKUP($F$16,BOY_KİLO_GRAFİĞİ!$A$1:AN$349,35)</f>
        <v>Boy/Kilo Oranı Dengede</v>
      </c>
      <c r="L34" s="2"/>
      <c r="M34" s="2"/>
      <c r="P34" s="78"/>
    </row>
    <row r="35" spans="1:16" ht="11.1" customHeight="1">
      <c r="A35" s="193"/>
      <c r="B35" s="185" t="s">
        <v>487</v>
      </c>
      <c r="C35" s="161">
        <f ca="1">TODAY()</f>
        <v>41136</v>
      </c>
      <c r="D35" s="199" t="s">
        <v>551</v>
      </c>
      <c r="E35" s="199"/>
      <c r="F35" s="199"/>
      <c r="G35" s="199"/>
      <c r="H35" s="200"/>
      <c r="I35" s="70" t="str">
        <f t="shared" si="1"/>
        <v/>
      </c>
      <c r="J35" s="79">
        <v>68</v>
      </c>
      <c r="K35" s="76" t="str">
        <f>VLOOKUP($F$16,BOY_KİLO_GRAFİĞİ!$A$1:AO$349,36)</f>
        <v>Boy/Kilo Oranı Dengede</v>
      </c>
      <c r="L35" s="2"/>
      <c r="M35" s="2"/>
      <c r="P35" s="78"/>
    </row>
    <row r="36" spans="1:16" ht="11.1" customHeight="1">
      <c r="A36" s="193"/>
      <c r="B36" s="186"/>
      <c r="C36" s="162"/>
      <c r="D36" s="201"/>
      <c r="E36" s="201"/>
      <c r="F36" s="201"/>
      <c r="G36" s="201"/>
      <c r="H36" s="202"/>
      <c r="I36" s="70" t="str">
        <f t="shared" si="1"/>
        <v/>
      </c>
      <c r="J36" s="79">
        <v>69</v>
      </c>
      <c r="K36" s="76" t="str">
        <f>VLOOKUP($F$16,BOY_KİLO_GRAFİĞİ!$A$1:AP$349,37)</f>
        <v>Boy/Kilo Oranı Dengede</v>
      </c>
      <c r="L36" s="2"/>
      <c r="M36" s="2"/>
      <c r="P36" s="78"/>
    </row>
    <row r="37" spans="1:16" ht="11.1" customHeight="1">
      <c r="A37" s="193"/>
      <c r="B37" s="55"/>
      <c r="C37" s="49"/>
      <c r="D37" s="49"/>
      <c r="E37" s="49"/>
      <c r="F37" s="196" t="s">
        <v>482</v>
      </c>
      <c r="G37" s="198" t="s">
        <v>482</v>
      </c>
      <c r="H37" s="56"/>
      <c r="I37" s="70" t="str">
        <f t="shared" si="1"/>
        <v/>
      </c>
      <c r="J37" s="79">
        <v>70</v>
      </c>
      <c r="K37" s="76" t="str">
        <f>VLOOKUP($F$16,BOY_KİLO_GRAFİĞİ!$A$1:AQ$349,38)</f>
        <v>A33F1 ( KİLO FAZLALIĞI )</v>
      </c>
      <c r="L37" s="2"/>
      <c r="M37" s="2"/>
      <c r="P37" s="78"/>
    </row>
    <row r="38" spans="1:16" ht="11.1" customHeight="1">
      <c r="A38" s="193"/>
      <c r="B38" s="55"/>
      <c r="C38" s="63" t="s">
        <v>486</v>
      </c>
      <c r="D38" s="49"/>
      <c r="E38" s="49"/>
      <c r="F38" s="197"/>
      <c r="G38" s="198"/>
      <c r="H38" s="56"/>
      <c r="I38" s="70" t="str">
        <f t="shared" si="1"/>
        <v/>
      </c>
      <c r="J38" s="79">
        <v>71</v>
      </c>
      <c r="K38" s="76" t="str">
        <f>VLOOKUP($F$16,BOY_KİLO_GRAFİĞİ!$A$1:AR$349,39)</f>
        <v>A33F1 ( KİLO FAZLALIĞI )</v>
      </c>
      <c r="L38" s="2"/>
      <c r="M38" s="2"/>
      <c r="P38" s="78"/>
    </row>
    <row r="39" spans="1:16" ht="11.1" customHeight="1">
      <c r="A39" s="193"/>
      <c r="B39" s="55"/>
      <c r="C39" s="63" t="s">
        <v>485</v>
      </c>
      <c r="D39" s="49"/>
      <c r="E39" s="49"/>
      <c r="F39" s="203" t="s">
        <v>489</v>
      </c>
      <c r="G39" s="49"/>
      <c r="H39" s="56"/>
      <c r="I39" s="70" t="str">
        <f t="shared" si="1"/>
        <v/>
      </c>
      <c r="J39" s="79">
        <v>72</v>
      </c>
      <c r="K39" s="76" t="str">
        <f>VLOOKUP($F$16,BOY_KİLO_GRAFİĞİ!$A$1:AS$349,40)</f>
        <v>A33F1 ( KİLO FAZLALIĞI )</v>
      </c>
      <c r="L39" s="2"/>
      <c r="M39" s="2"/>
      <c r="P39" s="78"/>
    </row>
    <row r="40" spans="1:16" ht="11.1" customHeight="1">
      <c r="A40" s="193"/>
      <c r="B40" s="57"/>
      <c r="C40" s="64" t="s">
        <v>484</v>
      </c>
      <c r="D40" s="1"/>
      <c r="E40" s="1"/>
      <c r="F40" s="203"/>
      <c r="G40" s="1"/>
      <c r="H40" s="58"/>
      <c r="I40" s="70" t="str">
        <f t="shared" si="1"/>
        <v/>
      </c>
      <c r="J40" s="79">
        <v>73</v>
      </c>
      <c r="K40" s="76" t="str">
        <f>VLOOKUP($F$16,BOY_KİLO_GRAFİĞİ!$A$1:AT$349,41)</f>
        <v>A33F1 ( KİLO FAZLALIĞI )</v>
      </c>
      <c r="L40" s="2"/>
      <c r="M40" s="2"/>
      <c r="P40" s="78"/>
    </row>
    <row r="41" spans="1:16" ht="11.1" customHeight="1">
      <c r="A41" s="193"/>
      <c r="B41" s="57"/>
      <c r="C41" s="64" t="s">
        <v>483</v>
      </c>
      <c r="D41" s="50"/>
      <c r="E41" s="50"/>
      <c r="F41" s="203"/>
      <c r="G41" s="50"/>
      <c r="H41" s="59"/>
      <c r="I41" s="70" t="str">
        <f t="shared" si="1"/>
        <v/>
      </c>
      <c r="J41" s="79">
        <v>74</v>
      </c>
      <c r="K41" s="76" t="str">
        <f>VLOOKUP($F$16,BOY_KİLO_GRAFİĞİ!$A$1:AU$349,42)</f>
        <v>A33F1 ( KİLO FAZLALIĞI )</v>
      </c>
      <c r="L41" s="2"/>
      <c r="M41" s="2"/>
      <c r="P41" s="78"/>
    </row>
    <row r="42" spans="1:16" ht="11.1" customHeight="1">
      <c r="A42" s="194"/>
      <c r="B42" s="60"/>
      <c r="C42" s="61"/>
      <c r="D42" s="61"/>
      <c r="E42" s="61"/>
      <c r="F42" s="204"/>
      <c r="G42" s="61"/>
      <c r="H42" s="62"/>
      <c r="I42" s="70" t="str">
        <f t="shared" si="1"/>
        <v/>
      </c>
      <c r="J42" s="79">
        <v>75</v>
      </c>
      <c r="K42" s="76" t="str">
        <f>VLOOKUP($F$16,BOY_KİLO_GRAFİĞİ!$A$1:AV$349,43)</f>
        <v>A33F1 ( KİLO FAZLALIĞI )</v>
      </c>
      <c r="L42" s="2"/>
      <c r="M42" s="2"/>
      <c r="P42" s="78"/>
    </row>
    <row r="43" spans="1:16" ht="11.1" customHeight="1">
      <c r="A43" s="4"/>
      <c r="B43" s="54"/>
      <c r="C43" s="54"/>
      <c r="D43" s="54"/>
      <c r="E43" s="54"/>
      <c r="F43" s="54"/>
      <c r="G43" s="54"/>
      <c r="H43" s="54"/>
      <c r="I43" s="70" t="str">
        <f t="shared" si="1"/>
        <v/>
      </c>
      <c r="J43" s="79">
        <v>76</v>
      </c>
      <c r="K43" s="76" t="str">
        <f>VLOOKUP($F$16,BOY_KİLO_GRAFİĞİ!$A$1:AW$349,44)</f>
        <v>A33F1 ( KİLO FAZLALIĞI )</v>
      </c>
      <c r="L43" s="2"/>
      <c r="M43" s="2"/>
      <c r="P43" s="78"/>
    </row>
    <row r="44" spans="1:16" ht="11.1" customHeight="1">
      <c r="A44" s="1"/>
      <c r="B44" s="54"/>
      <c r="C44" s="54"/>
      <c r="D44" s="54"/>
      <c r="E44" s="54"/>
      <c r="F44" s="54"/>
      <c r="G44" s="54"/>
      <c r="H44" s="54"/>
      <c r="I44" s="70" t="str">
        <f t="shared" si="1"/>
        <v/>
      </c>
      <c r="J44" s="79">
        <v>77</v>
      </c>
      <c r="K44" s="76" t="str">
        <f>VLOOKUP($F$16,BOY_KİLO_GRAFİĞİ!$A$1:AX$349,45)</f>
        <v>A33F1 ( KİLO FAZLALIĞI )</v>
      </c>
      <c r="L44" s="2"/>
      <c r="M44" s="2"/>
      <c r="P44" s="78"/>
    </row>
    <row r="45" spans="1:16" ht="11.1" customHeight="1">
      <c r="A45" s="1"/>
      <c r="B45" s="195" t="s">
        <v>477</v>
      </c>
      <c r="C45" s="195"/>
      <c r="D45" s="195"/>
      <c r="E45" s="195"/>
      <c r="F45" s="195"/>
      <c r="G45" s="195"/>
      <c r="H45" s="195"/>
      <c r="I45" s="70" t="str">
        <f t="shared" si="1"/>
        <v/>
      </c>
      <c r="J45" s="79">
        <v>78</v>
      </c>
      <c r="K45" s="76" t="str">
        <f>VLOOKUP($F$16,BOY_KİLO_GRAFİĞİ!$A$1:AY$349,46)</f>
        <v>A33F1 ( KİLO FAZLALIĞI )</v>
      </c>
      <c r="L45" s="2"/>
      <c r="M45" s="2"/>
      <c r="P45" s="78"/>
    </row>
    <row r="46" spans="1:16" ht="11.1" customHeight="1">
      <c r="A46" s="1"/>
      <c r="B46" s="195"/>
      <c r="C46" s="195"/>
      <c r="D46" s="195"/>
      <c r="E46" s="195"/>
      <c r="F46" s="195"/>
      <c r="G46" s="195"/>
      <c r="H46" s="195"/>
      <c r="I46" s="70" t="str">
        <f t="shared" si="1"/>
        <v/>
      </c>
      <c r="J46" s="79">
        <v>79</v>
      </c>
      <c r="K46" s="76" t="str">
        <f>VLOOKUP($F$16,BOY_KİLO_GRAFİĞİ!$A$1:AZ$349,47)</f>
        <v>A33F1 ( KİLO FAZLALIĞI )</v>
      </c>
      <c r="L46" s="2"/>
      <c r="M46" s="2"/>
      <c r="P46" s="78"/>
    </row>
    <row r="47" spans="1:16" ht="11.1" customHeight="1">
      <c r="A47" s="1"/>
      <c r="B47" s="195"/>
      <c r="C47" s="195"/>
      <c r="D47" s="195"/>
      <c r="E47" s="195"/>
      <c r="F47" s="195"/>
      <c r="G47" s="195"/>
      <c r="H47" s="195"/>
      <c r="I47" s="70" t="str">
        <f t="shared" si="1"/>
        <v/>
      </c>
      <c r="J47" s="79">
        <v>80</v>
      </c>
      <c r="K47" s="76" t="str">
        <f>VLOOKUP($F$16,BOY_KİLO_GRAFİĞİ!$A$1:BA$349,48)</f>
        <v>A33F1 ( KİLO FAZLALIĞI )</v>
      </c>
      <c r="L47" s="2"/>
      <c r="M47" s="2"/>
      <c r="P47" s="78"/>
    </row>
    <row r="48" spans="1:16" ht="11.1" customHeight="1">
      <c r="A48" s="1"/>
      <c r="B48" s="195"/>
      <c r="C48" s="195"/>
      <c r="D48" s="195"/>
      <c r="E48" s="195"/>
      <c r="F48" s="195"/>
      <c r="G48" s="195"/>
      <c r="H48" s="195"/>
      <c r="I48" s="70" t="str">
        <f t="shared" si="1"/>
        <v/>
      </c>
      <c r="J48" s="79">
        <v>81</v>
      </c>
      <c r="K48" s="76" t="str">
        <f>VLOOKUP($F$16,BOY_KİLO_GRAFİĞİ!$A$1:BB$349,49)</f>
        <v>A33F1 ( KİLO FAZLALIĞI )</v>
      </c>
      <c r="L48" s="2"/>
      <c r="M48" s="2"/>
      <c r="P48" s="78"/>
    </row>
    <row r="49" spans="1:16" ht="11.1" customHeight="1">
      <c r="A49" s="1"/>
      <c r="B49" s="195"/>
      <c r="C49" s="195"/>
      <c r="D49" s="195"/>
      <c r="E49" s="195"/>
      <c r="F49" s="195"/>
      <c r="G49" s="195"/>
      <c r="H49" s="195"/>
      <c r="I49" s="70" t="str">
        <f t="shared" si="1"/>
        <v/>
      </c>
      <c r="J49" s="79">
        <v>82</v>
      </c>
      <c r="K49" s="76" t="str">
        <f>VLOOKUP($F$16,BOY_KİLO_GRAFİĞİ!$A$1:BC$349,50)</f>
        <v>A33F1 ( KİLO FAZLALIĞI )</v>
      </c>
      <c r="L49" s="2"/>
      <c r="M49" s="2"/>
      <c r="P49" s="78"/>
    </row>
    <row r="50" spans="1:16" ht="11.1" customHeight="1">
      <c r="A50" s="1"/>
      <c r="B50" s="195"/>
      <c r="C50" s="195"/>
      <c r="D50" s="195"/>
      <c r="E50" s="195"/>
      <c r="F50" s="195"/>
      <c r="G50" s="195"/>
      <c r="H50" s="195"/>
      <c r="I50" s="70" t="str">
        <f t="shared" si="1"/>
        <v/>
      </c>
      <c r="J50" s="79">
        <v>83</v>
      </c>
      <c r="K50" s="76" t="str">
        <f>VLOOKUP($F$16,BOY_KİLO_GRAFİĞİ!$A$1:BD$349,51)</f>
        <v>A33F1 ( KİLO FAZLALIĞI )</v>
      </c>
      <c r="L50" s="2"/>
      <c r="M50" s="2"/>
      <c r="P50" s="78"/>
    </row>
    <row r="51" spans="1:16" ht="11.1" customHeight="1">
      <c r="A51" s="1"/>
      <c r="B51" s="195"/>
      <c r="C51" s="195"/>
      <c r="D51" s="195"/>
      <c r="E51" s="195"/>
      <c r="F51" s="195"/>
      <c r="G51" s="195"/>
      <c r="H51" s="195"/>
      <c r="I51" s="70" t="str">
        <f t="shared" si="1"/>
        <v/>
      </c>
      <c r="J51" s="79">
        <v>84</v>
      </c>
      <c r="K51" s="76" t="str">
        <f>VLOOKUP($F$16,BOY_KİLO_GRAFİĞİ!$A$1:BE$349,52)</f>
        <v>A33F1 ( KİLO FAZLALIĞI )</v>
      </c>
      <c r="L51" s="2"/>
      <c r="M51" s="2"/>
      <c r="P51" s="78"/>
    </row>
    <row r="52" spans="1:16" ht="11.1" customHeight="1">
      <c r="A52" s="1"/>
      <c r="B52" s="195"/>
      <c r="C52" s="195"/>
      <c r="D52" s="195"/>
      <c r="E52" s="195"/>
      <c r="F52" s="195"/>
      <c r="G52" s="195"/>
      <c r="H52" s="195"/>
      <c r="I52" s="70" t="str">
        <f t="shared" si="1"/>
        <v/>
      </c>
      <c r="J52" s="79">
        <v>85</v>
      </c>
      <c r="K52" s="76" t="str">
        <f>VLOOKUP($F$16,BOY_KİLO_GRAFİĞİ!$A$1:BF$349,53)</f>
        <v>A33F1 ( KİLO FAZLALIĞI )</v>
      </c>
      <c r="L52" s="2"/>
      <c r="M52" s="2"/>
      <c r="P52" s="78"/>
    </row>
    <row r="53" spans="1:16" ht="11.1" customHeight="1">
      <c r="A53" s="1"/>
      <c r="B53" s="195"/>
      <c r="C53" s="195"/>
      <c r="D53" s="195"/>
      <c r="E53" s="195"/>
      <c r="F53" s="195"/>
      <c r="G53" s="195"/>
      <c r="H53" s="195"/>
      <c r="I53" s="70" t="str">
        <f t="shared" si="1"/>
        <v/>
      </c>
      <c r="J53" s="79">
        <v>86</v>
      </c>
      <c r="K53" s="76" t="str">
        <f>VLOOKUP($F$16,BOY_KİLO_GRAFİĞİ!$A$1:BG$349,54)</f>
        <v>A33F1 ( KİLO FAZLALIĞI )</v>
      </c>
      <c r="L53" s="2"/>
      <c r="M53" s="2"/>
      <c r="P53" s="78"/>
    </row>
    <row r="54" spans="1:16" ht="11.1" customHeight="1">
      <c r="A54" s="1"/>
      <c r="B54" s="158" t="s">
        <v>632</v>
      </c>
      <c r="C54" s="158"/>
      <c r="D54" s="158"/>
      <c r="E54" s="158"/>
      <c r="F54" s="158"/>
      <c r="G54" s="158"/>
      <c r="H54" s="158"/>
      <c r="I54" s="70" t="str">
        <f t="shared" si="1"/>
        <v/>
      </c>
      <c r="J54" s="79">
        <v>87</v>
      </c>
      <c r="K54" s="76" t="str">
        <f>VLOOKUP($F$16,BOY_KİLO_GRAFİĞİ!$A$1:BH$349,55)</f>
        <v>A33F1 ( KİLO FAZLALIĞI )</v>
      </c>
      <c r="L54" s="2"/>
      <c r="M54" s="2"/>
      <c r="P54" s="78"/>
    </row>
    <row r="55" spans="1:16" ht="11.1" customHeight="1">
      <c r="A55" s="1"/>
      <c r="B55" s="215" t="s">
        <v>631</v>
      </c>
      <c r="C55" s="215"/>
      <c r="D55" s="215"/>
      <c r="E55" s="215"/>
      <c r="F55" s="215"/>
      <c r="G55" s="215"/>
      <c r="H55" s="215"/>
      <c r="I55" s="70" t="str">
        <f t="shared" si="1"/>
        <v/>
      </c>
      <c r="J55" s="79">
        <v>88</v>
      </c>
      <c r="K55" s="76" t="str">
        <f>VLOOKUP($F$16,BOY_KİLO_GRAFİĞİ!$A$1:BI$349,56)</f>
        <v>A33F1 ( KİLO FAZLALIĞI )</v>
      </c>
      <c r="L55" s="2"/>
      <c r="M55" s="2"/>
      <c r="P55" s="78"/>
    </row>
    <row r="56" spans="1:16" ht="11.1" customHeight="1">
      <c r="A56" s="1"/>
      <c r="B56" s="215"/>
      <c r="C56" s="215"/>
      <c r="D56" s="215"/>
      <c r="E56" s="215"/>
      <c r="F56" s="215"/>
      <c r="G56" s="215"/>
      <c r="H56" s="215"/>
      <c r="I56" s="70" t="str">
        <f t="shared" si="1"/>
        <v/>
      </c>
      <c r="J56" s="79">
        <v>89</v>
      </c>
      <c r="K56" s="76" t="str">
        <f>VLOOKUP($F$16,BOY_KİLO_GRAFİĞİ!$A$1:BJ$349,57)</f>
        <v>A33F1 ( KİLO FAZLALIĞI )</v>
      </c>
      <c r="L56" s="2"/>
      <c r="M56" s="2"/>
      <c r="P56" s="78"/>
    </row>
    <row r="57" spans="1:16" ht="11.1" customHeight="1">
      <c r="A57" s="1"/>
      <c r="B57" s="215"/>
      <c r="C57" s="215"/>
      <c r="D57" s="215"/>
      <c r="E57" s="215"/>
      <c r="F57" s="215"/>
      <c r="G57" s="215"/>
      <c r="H57" s="215"/>
      <c r="I57" s="70" t="str">
        <f t="shared" si="1"/>
        <v/>
      </c>
      <c r="J57" s="79">
        <v>90</v>
      </c>
      <c r="K57" s="76" t="str">
        <f>VLOOKUP($F$16,BOY_KİLO_GRAFİĞİ!$A$1:BK$349,58)</f>
        <v>A33F1 ( KİLO FAZLALIĞI )</v>
      </c>
      <c r="L57" s="2"/>
      <c r="M57" s="2"/>
      <c r="P57" s="78"/>
    </row>
    <row r="58" spans="1:16" ht="11.1" customHeight="1">
      <c r="A58" s="1"/>
      <c r="B58" s="215"/>
      <c r="C58" s="215"/>
      <c r="D58" s="215"/>
      <c r="E58" s="215"/>
      <c r="F58" s="215"/>
      <c r="G58" s="215"/>
      <c r="H58" s="215"/>
      <c r="I58" s="70" t="str">
        <f t="shared" si="1"/>
        <v/>
      </c>
      <c r="J58" s="79">
        <v>91</v>
      </c>
      <c r="K58" s="76" t="str">
        <f>VLOOKUP($F$16,BOY_KİLO_GRAFİĞİ!$A$1:BL$349,59)</f>
        <v>A33F1 ( KİLO FAZLALIĞI )</v>
      </c>
      <c r="L58" s="2"/>
      <c r="M58" s="2"/>
      <c r="P58" s="78"/>
    </row>
    <row r="59" spans="1:16" ht="11.1" customHeight="1">
      <c r="A59" s="1"/>
      <c r="B59" s="215"/>
      <c r="C59" s="215"/>
      <c r="D59" s="215"/>
      <c r="E59" s="215"/>
      <c r="F59" s="215"/>
      <c r="G59" s="215"/>
      <c r="H59" s="215"/>
      <c r="I59" s="70" t="str">
        <f t="shared" si="1"/>
        <v/>
      </c>
      <c r="J59" s="79">
        <v>92</v>
      </c>
      <c r="K59" s="76" t="str">
        <f>VLOOKUP($F$16,BOY_KİLO_GRAFİĞİ!$A$1:BM$349,60)</f>
        <v>A33F1 ( KİLO FAZLALIĞI )</v>
      </c>
      <c r="L59" s="2"/>
      <c r="M59" s="2"/>
      <c r="P59" s="78"/>
    </row>
    <row r="60" spans="1:16" ht="11.1" customHeight="1">
      <c r="A60" s="1"/>
      <c r="B60" s="215"/>
      <c r="C60" s="215"/>
      <c r="D60" s="215"/>
      <c r="E60" s="215"/>
      <c r="F60" s="215"/>
      <c r="G60" s="215"/>
      <c r="H60" s="215"/>
      <c r="I60" s="70" t="str">
        <f t="shared" si="1"/>
        <v/>
      </c>
      <c r="J60" s="79">
        <v>93</v>
      </c>
      <c r="K60" s="76" t="str">
        <f>VLOOKUP($F$16,BOY_KİLO_GRAFİĞİ!$A$1:BN$349,61)</f>
        <v>A33F1 ( KİLO FAZLALIĞI )</v>
      </c>
      <c r="L60" s="2"/>
      <c r="M60" s="2"/>
      <c r="P60" s="78"/>
    </row>
    <row r="61" spans="1:16" ht="11.1" customHeight="1">
      <c r="A61" s="1"/>
      <c r="B61" s="215"/>
      <c r="C61" s="215"/>
      <c r="D61" s="215"/>
      <c r="E61" s="215"/>
      <c r="F61" s="215"/>
      <c r="G61" s="215"/>
      <c r="H61" s="215"/>
      <c r="I61" s="70" t="str">
        <f t="shared" si="1"/>
        <v/>
      </c>
      <c r="J61" s="79">
        <v>94</v>
      </c>
      <c r="K61" s="76" t="str">
        <f>VLOOKUP($F$16,BOY_KİLO_GRAFİĞİ!$A$1:BO$349,62)</f>
        <v>A33F1 ( KİLO FAZLALIĞI )</v>
      </c>
      <c r="L61" s="2"/>
      <c r="M61" s="2"/>
      <c r="P61" s="78"/>
    </row>
    <row r="62" spans="1:16" ht="11.1" customHeight="1">
      <c r="A62" s="1"/>
      <c r="B62" s="215"/>
      <c r="C62" s="215"/>
      <c r="D62" s="215"/>
      <c r="E62" s="215"/>
      <c r="F62" s="215"/>
      <c r="G62" s="215"/>
      <c r="H62" s="215"/>
      <c r="I62" s="70" t="str">
        <f t="shared" si="1"/>
        <v/>
      </c>
      <c r="J62" s="79">
        <v>95</v>
      </c>
      <c r="K62" s="76" t="str">
        <f>VLOOKUP($F$16,BOY_KİLO_GRAFİĞİ!$A$1:BP$349,63)</f>
        <v>A33F1 ( KİLO FAZLALIĞI )</v>
      </c>
      <c r="L62" s="2"/>
      <c r="M62" s="2"/>
      <c r="P62" s="78"/>
    </row>
    <row r="63" spans="1:16" ht="11.1" customHeight="1">
      <c r="A63" s="1"/>
      <c r="B63" s="215"/>
      <c r="C63" s="215"/>
      <c r="D63" s="215"/>
      <c r="E63" s="215"/>
      <c r="F63" s="215"/>
      <c r="G63" s="215"/>
      <c r="H63" s="215"/>
      <c r="I63" s="70" t="str">
        <f t="shared" si="1"/>
        <v/>
      </c>
      <c r="J63" s="79">
        <v>96</v>
      </c>
      <c r="K63" s="76" t="str">
        <f>VLOOKUP($F$16,BOY_KİLO_GRAFİĞİ!$A$1:BQ$349,64)</f>
        <v>A33F1 ( KİLO FAZLALIĞI )</v>
      </c>
      <c r="L63" s="2"/>
      <c r="M63" s="2"/>
      <c r="P63" s="78"/>
    </row>
    <row r="64" spans="1:16" ht="11.1" customHeight="1">
      <c r="A64" s="1"/>
      <c r="B64" s="215"/>
      <c r="C64" s="215"/>
      <c r="D64" s="215"/>
      <c r="E64" s="215"/>
      <c r="F64" s="215"/>
      <c r="G64" s="215"/>
      <c r="H64" s="215"/>
      <c r="I64" s="70" t="str">
        <f t="shared" si="1"/>
        <v/>
      </c>
      <c r="J64" s="79">
        <v>97</v>
      </c>
      <c r="K64" s="76" t="str">
        <f>VLOOKUP($F$16,BOY_KİLO_GRAFİĞİ!$A$1:BR$349,65)</f>
        <v>A33F1 ( KİLO FAZLALIĞI )</v>
      </c>
      <c r="L64" s="2"/>
      <c r="M64" s="2"/>
      <c r="P64" s="78"/>
    </row>
    <row r="65" spans="1:16" ht="11.1" customHeight="1">
      <c r="A65" s="1"/>
      <c r="B65" s="215"/>
      <c r="C65" s="215"/>
      <c r="D65" s="215"/>
      <c r="E65" s="215"/>
      <c r="F65" s="215"/>
      <c r="G65" s="215"/>
      <c r="H65" s="215"/>
      <c r="I65" s="70" t="str">
        <f t="shared" ref="I65:I96" si="2">IF($F$20=J65,"→","")</f>
        <v/>
      </c>
      <c r="J65" s="79">
        <v>98</v>
      </c>
      <c r="K65" s="76" t="str">
        <f>VLOOKUP($F$16,BOY_KİLO_GRAFİĞİ!$A$1:BS$349,66)</f>
        <v>A33F1 ( KİLO FAZLALIĞI )</v>
      </c>
      <c r="L65" s="2"/>
      <c r="M65" s="2"/>
      <c r="P65" s="78"/>
    </row>
    <row r="66" spans="1:16" ht="11.1" customHeight="1">
      <c r="A66" s="1"/>
      <c r="B66" s="215"/>
      <c r="C66" s="215"/>
      <c r="D66" s="215"/>
      <c r="E66" s="215"/>
      <c r="F66" s="215"/>
      <c r="G66" s="215"/>
      <c r="H66" s="215"/>
      <c r="I66" s="70" t="str">
        <f t="shared" si="2"/>
        <v/>
      </c>
      <c r="J66" s="79">
        <v>99</v>
      </c>
      <c r="K66" s="76" t="str">
        <f>VLOOKUP($F$16,BOY_KİLO_GRAFİĞİ!$A$1:BT$349,67)</f>
        <v>A33F1 ( KİLO FAZLALIĞI )</v>
      </c>
      <c r="L66" s="2"/>
      <c r="M66" s="2"/>
      <c r="P66" s="78"/>
    </row>
    <row r="67" spans="1:16" ht="11.1" customHeight="1">
      <c r="A67" s="1"/>
      <c r="B67" s="215"/>
      <c r="C67" s="215"/>
      <c r="D67" s="215"/>
      <c r="E67" s="215"/>
      <c r="F67" s="215"/>
      <c r="G67" s="215"/>
      <c r="H67" s="215"/>
      <c r="I67" s="70" t="str">
        <f t="shared" si="2"/>
        <v/>
      </c>
      <c r="J67" s="79">
        <v>100</v>
      </c>
      <c r="K67" s="76" t="str">
        <f>VLOOKUP($F$16,BOY_KİLO_GRAFİĞİ!$A$1:BU$349,68)</f>
        <v>ASKER HASTANESİNE SEVKİ UYGUNDUR (KİLO FAZLALIĞI)</v>
      </c>
      <c r="L67" s="2"/>
      <c r="M67" s="2"/>
      <c r="P67" s="78"/>
    </row>
    <row r="68" spans="1:16" ht="11.1" customHeight="1">
      <c r="A68" s="1"/>
      <c r="B68" s="215"/>
      <c r="C68" s="215"/>
      <c r="D68" s="215"/>
      <c r="E68" s="215"/>
      <c r="F68" s="215"/>
      <c r="G68" s="215"/>
      <c r="H68" s="215"/>
      <c r="I68" s="70" t="str">
        <f t="shared" si="2"/>
        <v/>
      </c>
      <c r="J68" s="79">
        <v>101</v>
      </c>
      <c r="K68" s="76" t="str">
        <f>VLOOKUP($F$16,BOY_KİLO_GRAFİĞİ!$A$1:BV$349,69)</f>
        <v>ASKER HASTANESİNE SEVKİ UYGUNDUR (KİLO FAZLALIĞI)</v>
      </c>
      <c r="L68" s="2"/>
      <c r="M68" s="2"/>
      <c r="P68" s="78"/>
    </row>
    <row r="69" spans="1:16" ht="11.1" customHeight="1">
      <c r="A69" s="1"/>
      <c r="B69" s="215"/>
      <c r="C69" s="215"/>
      <c r="D69" s="215"/>
      <c r="E69" s="215"/>
      <c r="F69" s="215"/>
      <c r="G69" s="215"/>
      <c r="H69" s="215"/>
      <c r="I69" s="70" t="str">
        <f t="shared" si="2"/>
        <v/>
      </c>
      <c r="J69" s="79">
        <v>102</v>
      </c>
      <c r="K69" s="76" t="str">
        <f>VLOOKUP($F$16,BOY_KİLO_GRAFİĞİ!$A$1:BW$349,70)</f>
        <v>ASKER HASTANESİNE SEVKİ UYGUNDUR (KİLO FAZLALIĞI)</v>
      </c>
      <c r="L69" s="2"/>
      <c r="M69" s="2"/>
      <c r="P69" s="78"/>
    </row>
    <row r="70" spans="1:16" ht="11.1" customHeight="1">
      <c r="A70" s="1"/>
      <c r="B70" s="215"/>
      <c r="C70" s="215"/>
      <c r="D70" s="215"/>
      <c r="E70" s="215"/>
      <c r="F70" s="215"/>
      <c r="G70" s="215"/>
      <c r="H70" s="215"/>
      <c r="I70" s="70" t="str">
        <f t="shared" si="2"/>
        <v/>
      </c>
      <c r="J70" s="79">
        <v>103</v>
      </c>
      <c r="K70" s="76" t="str">
        <f>VLOOKUP($F$16,BOY_KİLO_GRAFİĞİ!$A$1:BX$349,71)</f>
        <v>ASKER HASTANESİNE SEVKİ UYGUNDUR (KİLO FAZLALIĞI)</v>
      </c>
      <c r="L70" s="2"/>
      <c r="M70" s="2"/>
      <c r="P70" s="78"/>
    </row>
    <row r="71" spans="1:16" ht="11.1" customHeight="1">
      <c r="A71" s="1"/>
      <c r="B71" s="158" t="s">
        <v>632</v>
      </c>
      <c r="C71" s="158"/>
      <c r="D71" s="158"/>
      <c r="E71" s="158"/>
      <c r="F71" s="158"/>
      <c r="G71" s="158"/>
      <c r="H71" s="158"/>
      <c r="I71" s="70" t="str">
        <f t="shared" si="2"/>
        <v/>
      </c>
      <c r="J71" s="79">
        <v>104</v>
      </c>
      <c r="K71" s="76" t="str">
        <f>VLOOKUP($F$16,BOY_KİLO_GRAFİĞİ!$A$1:BY$349,72)</f>
        <v>ASKER HASTANESİNE SEVKİ UYGUNDUR (KİLO FAZLALIĞI)</v>
      </c>
      <c r="L71" s="2"/>
      <c r="M71" s="2"/>
      <c r="P71" s="78"/>
    </row>
    <row r="72" spans="1:16" ht="11.1" customHeight="1">
      <c r="A72" s="1"/>
      <c r="B72" s="157" t="s">
        <v>633</v>
      </c>
      <c r="C72" s="157"/>
      <c r="D72" s="157"/>
      <c r="E72" s="157"/>
      <c r="F72" s="157"/>
      <c r="G72" s="157"/>
      <c r="H72" s="157"/>
      <c r="I72" s="70" t="str">
        <f t="shared" si="2"/>
        <v/>
      </c>
      <c r="J72" s="79">
        <v>105</v>
      </c>
      <c r="K72" s="76" t="str">
        <f>VLOOKUP($F$16,BOY_KİLO_GRAFİĞİ!$A$1:BZ$349,73)</f>
        <v>ASKER HASTANESİNE SEVKİ UYGUNDUR (KİLO FAZLALIĞI)</v>
      </c>
      <c r="L72" s="2"/>
      <c r="M72" s="2"/>
      <c r="P72" s="78"/>
    </row>
    <row r="73" spans="1:16" ht="11.1" customHeight="1">
      <c r="A73" s="1"/>
      <c r="B73" s="157"/>
      <c r="C73" s="157"/>
      <c r="D73" s="157"/>
      <c r="E73" s="157"/>
      <c r="F73" s="157"/>
      <c r="G73" s="157"/>
      <c r="H73" s="157"/>
      <c r="I73" s="70" t="str">
        <f t="shared" si="2"/>
        <v/>
      </c>
      <c r="J73" s="79">
        <v>106</v>
      </c>
      <c r="K73" s="76" t="str">
        <f>VLOOKUP($F$16,BOY_KİLO_GRAFİĞİ!$A$1:CA$349,74)</f>
        <v>ASKER HASTANESİNE SEVKİ UYGUNDUR (KİLO FAZLALIĞI)</v>
      </c>
      <c r="L73" s="2"/>
      <c r="M73" s="2"/>
      <c r="P73" s="78"/>
    </row>
    <row r="74" spans="1:16" ht="11.1" customHeight="1">
      <c r="A74" s="1"/>
      <c r="B74" s="157"/>
      <c r="C74" s="157"/>
      <c r="D74" s="157"/>
      <c r="E74" s="157"/>
      <c r="F74" s="157"/>
      <c r="G74" s="157"/>
      <c r="H74" s="157"/>
      <c r="I74" s="70" t="str">
        <f t="shared" si="2"/>
        <v/>
      </c>
      <c r="J74" s="79">
        <v>107</v>
      </c>
      <c r="K74" s="76" t="str">
        <f>VLOOKUP($F$16,BOY_KİLO_GRAFİĞİ!$A$1:CB$349,75)</f>
        <v>ASKER HASTANESİNE SEVKİ UYGUNDUR (KİLO FAZLALIĞI)</v>
      </c>
      <c r="L74" s="2"/>
      <c r="M74" s="2"/>
      <c r="P74" s="78"/>
    </row>
    <row r="75" spans="1:16" ht="11.1" customHeight="1">
      <c r="A75" s="1"/>
      <c r="B75" s="157"/>
      <c r="C75" s="157"/>
      <c r="D75" s="157"/>
      <c r="E75" s="157"/>
      <c r="F75" s="157"/>
      <c r="G75" s="157"/>
      <c r="H75" s="157"/>
      <c r="I75" s="70" t="str">
        <f t="shared" si="2"/>
        <v/>
      </c>
      <c r="J75" s="79">
        <v>108</v>
      </c>
      <c r="K75" s="76" t="str">
        <f>VLOOKUP($F$16,BOY_KİLO_GRAFİĞİ!$A$1:CC$349,76)</f>
        <v>ASKER HASTANESİNE SEVKİ UYGUNDUR (KİLO FAZLALIĞI)</v>
      </c>
      <c r="L75" s="2"/>
      <c r="M75" s="2"/>
      <c r="P75" s="78"/>
    </row>
    <row r="76" spans="1:16" ht="11.1" customHeight="1">
      <c r="A76" s="1"/>
      <c r="B76" s="158" t="s">
        <v>632</v>
      </c>
      <c r="C76" s="158"/>
      <c r="D76" s="158"/>
      <c r="E76" s="158"/>
      <c r="F76" s="158"/>
      <c r="G76" s="158"/>
      <c r="H76" s="158"/>
      <c r="I76" s="70" t="str">
        <f t="shared" si="2"/>
        <v/>
      </c>
      <c r="J76" s="79">
        <v>109</v>
      </c>
      <c r="K76" s="76" t="str">
        <f>VLOOKUP($F$16,BOY_KİLO_GRAFİĞİ!$A$1:CD$349,77)</f>
        <v>ASKER HASTANESİNE SEVKİ UYGUNDUR (KİLO FAZLALIĞI)</v>
      </c>
      <c r="L76" s="2"/>
      <c r="M76" s="2"/>
      <c r="P76" s="78"/>
    </row>
    <row r="77" spans="1:16" ht="11.1" customHeight="1">
      <c r="A77" s="1"/>
      <c r="B77" s="157" t="s">
        <v>12</v>
      </c>
      <c r="C77" s="157"/>
      <c r="D77" s="157"/>
      <c r="E77" s="157"/>
      <c r="F77" s="157"/>
      <c r="G77" s="157"/>
      <c r="H77" s="157"/>
      <c r="I77" s="70" t="str">
        <f t="shared" si="2"/>
        <v/>
      </c>
      <c r="J77" s="79">
        <v>110</v>
      </c>
      <c r="K77" s="76" t="str">
        <f>VLOOKUP($F$16,BOY_KİLO_GRAFİĞİ!$A$1:CE$349,78)</f>
        <v>ASKER HASTANESİNE SEVKİ UYGUNDUR (KİLO FAZLALIĞI)</v>
      </c>
      <c r="L77" s="2"/>
      <c r="M77" s="2"/>
      <c r="P77" s="78"/>
    </row>
    <row r="78" spans="1:16" ht="11.1" customHeight="1">
      <c r="A78" s="1"/>
      <c r="B78" s="157"/>
      <c r="C78" s="157"/>
      <c r="D78" s="157"/>
      <c r="E78" s="157"/>
      <c r="F78" s="157"/>
      <c r="G78" s="157"/>
      <c r="H78" s="157"/>
      <c r="I78" s="70" t="str">
        <f t="shared" si="2"/>
        <v/>
      </c>
      <c r="J78" s="79">
        <v>111</v>
      </c>
      <c r="K78" s="76" t="str">
        <f>VLOOKUP($F$16,BOY_KİLO_GRAFİĞİ!$A$1:CF$349,79)</f>
        <v>ASKER HASTANESİNE SEVKİ UYGUNDUR (KİLO FAZLALIĞI)</v>
      </c>
      <c r="L78" s="2"/>
      <c r="M78" s="2"/>
      <c r="P78" s="78"/>
    </row>
    <row r="79" spans="1:16" ht="11.1" customHeight="1">
      <c r="A79" s="1"/>
      <c r="B79" s="157"/>
      <c r="C79" s="157"/>
      <c r="D79" s="157"/>
      <c r="E79" s="157"/>
      <c r="F79" s="157"/>
      <c r="G79" s="157"/>
      <c r="H79" s="157"/>
      <c r="I79" s="70" t="str">
        <f t="shared" si="2"/>
        <v/>
      </c>
      <c r="J79" s="79">
        <v>112</v>
      </c>
      <c r="K79" s="76" t="str">
        <f>VLOOKUP($F$16,BOY_KİLO_GRAFİĞİ!$A$1:CG$349,80)</f>
        <v>ASKER HASTANESİNE SEVKİ UYGUNDUR (KİLO FAZLALIĞI)</v>
      </c>
      <c r="L79" s="2"/>
      <c r="M79" s="2"/>
      <c r="P79" s="78"/>
    </row>
    <row r="80" spans="1:16" ht="11.1" customHeight="1">
      <c r="A80" s="1"/>
      <c r="B80" s="157"/>
      <c r="C80" s="157"/>
      <c r="D80" s="157"/>
      <c r="E80" s="157"/>
      <c r="F80" s="157"/>
      <c r="G80" s="157"/>
      <c r="H80" s="157"/>
      <c r="I80" s="70" t="str">
        <f t="shared" si="2"/>
        <v/>
      </c>
      <c r="J80" s="79">
        <v>113</v>
      </c>
      <c r="K80" s="76" t="str">
        <f>VLOOKUP($F$16,BOY_KİLO_GRAFİĞİ!$A$1:CH$349,81)</f>
        <v>ASKER HASTANESİNE SEVKİ UYGUNDUR (KİLO FAZLALIĞI)</v>
      </c>
      <c r="L80" s="2"/>
      <c r="M80" s="2"/>
      <c r="P80" s="78"/>
    </row>
    <row r="81" spans="1:16" ht="11.1" customHeight="1">
      <c r="A81" s="1"/>
      <c r="B81" s="157"/>
      <c r="C81" s="157"/>
      <c r="D81" s="157"/>
      <c r="E81" s="157"/>
      <c r="F81" s="157"/>
      <c r="G81" s="157"/>
      <c r="H81" s="157"/>
      <c r="I81" s="70" t="str">
        <f t="shared" si="2"/>
        <v/>
      </c>
      <c r="J81" s="79">
        <v>114</v>
      </c>
      <c r="K81" s="76" t="str">
        <f>VLOOKUP($F$16,BOY_KİLO_GRAFİĞİ!$A$1:CI$349,82)</f>
        <v>ASKER HASTANESİNE SEVKİ UYGUNDUR (KİLO FAZLALIĞI)</v>
      </c>
      <c r="L81" s="2"/>
      <c r="M81" s="2"/>
      <c r="P81" s="78"/>
    </row>
    <row r="82" spans="1:16" ht="11.1" customHeight="1">
      <c r="A82" s="1"/>
      <c r="B82" s="158" t="s">
        <v>632</v>
      </c>
      <c r="C82" s="158"/>
      <c r="D82" s="158"/>
      <c r="E82" s="158"/>
      <c r="F82" s="158"/>
      <c r="G82" s="158"/>
      <c r="H82" s="158"/>
      <c r="I82" s="70" t="str">
        <f t="shared" si="2"/>
        <v/>
      </c>
      <c r="J82" s="79">
        <v>115</v>
      </c>
      <c r="K82" s="76" t="str">
        <f>VLOOKUP($F$16,BOY_KİLO_GRAFİĞİ!$A$1:CJ$349,83)</f>
        <v>ASKER HASTANESİNE SEVKİ UYGUNDUR (KİLO FAZLALIĞI)</v>
      </c>
      <c r="L82" s="2"/>
      <c r="M82" s="2"/>
      <c r="P82" s="78"/>
    </row>
    <row r="83" spans="1:16" ht="11.1" customHeight="1">
      <c r="A83" s="1"/>
      <c r="B83" s="157" t="s">
        <v>503</v>
      </c>
      <c r="C83" s="157"/>
      <c r="D83" s="157"/>
      <c r="E83" s="157"/>
      <c r="F83" s="157"/>
      <c r="G83" s="157"/>
      <c r="H83" s="157"/>
      <c r="I83" s="70" t="str">
        <f t="shared" si="2"/>
        <v/>
      </c>
      <c r="J83" s="79">
        <v>116</v>
      </c>
      <c r="K83" s="76" t="str">
        <f>VLOOKUP($F$16,BOY_KİLO_GRAFİĞİ!$A$1:CK$349,84)</f>
        <v>ASKER HASTANESİNE SEVKİ UYGUNDUR (KİLO FAZLALIĞI)</v>
      </c>
      <c r="L83" s="2"/>
      <c r="M83" s="2"/>
      <c r="P83" s="78"/>
    </row>
    <row r="84" spans="1:16" ht="11.1" customHeight="1">
      <c r="A84" s="1"/>
      <c r="B84" s="157"/>
      <c r="C84" s="157"/>
      <c r="D84" s="157"/>
      <c r="E84" s="157"/>
      <c r="F84" s="157"/>
      <c r="G84" s="157"/>
      <c r="H84" s="157"/>
      <c r="I84" s="70" t="str">
        <f t="shared" si="2"/>
        <v/>
      </c>
      <c r="J84" s="79">
        <v>117</v>
      </c>
      <c r="K84" s="76" t="str">
        <f>VLOOKUP($F$16,BOY_KİLO_GRAFİĞİ!$A$1:CL$349,85)</f>
        <v>ASKER HASTANESİNE SEVKİ UYGUNDUR (KİLO FAZLALIĞI)</v>
      </c>
      <c r="L84" s="2"/>
      <c r="M84" s="2"/>
      <c r="P84" s="78"/>
    </row>
    <row r="85" spans="1:16" ht="11.1" customHeight="1">
      <c r="A85" s="1"/>
      <c r="B85" s="157"/>
      <c r="C85" s="157"/>
      <c r="D85" s="157"/>
      <c r="E85" s="157"/>
      <c r="F85" s="157"/>
      <c r="G85" s="157"/>
      <c r="H85" s="157"/>
      <c r="I85" s="70" t="str">
        <f t="shared" si="2"/>
        <v/>
      </c>
      <c r="J85" s="79">
        <v>118</v>
      </c>
      <c r="K85" s="76" t="str">
        <f>VLOOKUP($F$16,BOY_KİLO_GRAFİĞİ!$A$1:CM$349,86)</f>
        <v>ASKER HASTANESİNE SEVKİ UYGUNDUR (KİLO FAZLALIĞI)</v>
      </c>
      <c r="L85" s="2"/>
      <c r="M85" s="2"/>
      <c r="P85" s="78"/>
    </row>
    <row r="86" spans="1:16" ht="11.1" customHeight="1">
      <c r="A86" s="1"/>
      <c r="B86" s="158" t="s">
        <v>632</v>
      </c>
      <c r="C86" s="158"/>
      <c r="D86" s="158"/>
      <c r="E86" s="158"/>
      <c r="F86" s="158"/>
      <c r="G86" s="158"/>
      <c r="H86" s="158"/>
      <c r="I86" s="70" t="str">
        <f t="shared" si="2"/>
        <v/>
      </c>
      <c r="J86" s="79">
        <v>119</v>
      </c>
      <c r="K86" s="76" t="str">
        <f>VLOOKUP($F$16,BOY_KİLO_GRAFİĞİ!$A$1:CN$349,87)</f>
        <v>ASKER HASTANESİNE SEVKİ UYGUNDUR (KİLO FAZLALIĞI)</v>
      </c>
      <c r="L86" s="2"/>
      <c r="M86" s="2"/>
      <c r="P86" s="78"/>
    </row>
    <row r="87" spans="1:16" ht="11.1" customHeight="1">
      <c r="A87" s="1"/>
      <c r="B87" s="157" t="s">
        <v>634</v>
      </c>
      <c r="C87" s="157"/>
      <c r="D87" s="157"/>
      <c r="E87" s="157"/>
      <c r="F87" s="157"/>
      <c r="G87" s="157"/>
      <c r="H87" s="157"/>
      <c r="I87" s="70" t="str">
        <f t="shared" si="2"/>
        <v>→</v>
      </c>
      <c r="J87" s="79">
        <v>120</v>
      </c>
      <c r="K87" s="76" t="str">
        <f>VLOOKUP($F$16,BOY_KİLO_GRAFİĞİ!$A$1:CO$349,88)</f>
        <v>ASKER HASTANESİNE SEVKİ UYGUNDUR (KİLO FAZLALIĞI)</v>
      </c>
      <c r="L87" s="2"/>
      <c r="M87" s="2"/>
      <c r="P87" s="78"/>
    </row>
    <row r="88" spans="1:16" ht="11.1" customHeight="1">
      <c r="A88" s="1"/>
      <c r="B88" s="157"/>
      <c r="C88" s="157"/>
      <c r="D88" s="157"/>
      <c r="E88" s="157"/>
      <c r="F88" s="157"/>
      <c r="G88" s="157"/>
      <c r="H88" s="157"/>
      <c r="I88" s="70" t="str">
        <f t="shared" si="2"/>
        <v/>
      </c>
      <c r="J88" s="79">
        <v>121</v>
      </c>
      <c r="K88" s="76" t="str">
        <f>VLOOKUP($F$16,BOY_KİLO_GRAFİĞİ!$A$1:CP$349,89)</f>
        <v>ASKER HASTANESİNE SEVKİ UYGUNDUR (KİLO FAZLALIĞI)</v>
      </c>
      <c r="L88" s="2"/>
      <c r="M88" s="2"/>
      <c r="P88" s="78"/>
    </row>
    <row r="89" spans="1:16" ht="11.1" customHeight="1">
      <c r="A89" s="1"/>
      <c r="B89" s="157"/>
      <c r="C89" s="157"/>
      <c r="D89" s="157"/>
      <c r="E89" s="157"/>
      <c r="F89" s="157"/>
      <c r="G89" s="157"/>
      <c r="H89" s="157"/>
      <c r="I89" s="70" t="str">
        <f t="shared" si="2"/>
        <v/>
      </c>
      <c r="J89" s="79">
        <v>122</v>
      </c>
      <c r="K89" s="76" t="str">
        <f>VLOOKUP($F$16,BOY_KİLO_GRAFİĞİ!$A$1:CQ$349,90)</f>
        <v>ASKER HASTANESİNE SEVKİ UYGUNDUR (KİLO FAZLALIĞI)</v>
      </c>
      <c r="L89" s="2"/>
      <c r="M89" s="2"/>
      <c r="P89" s="78"/>
    </row>
    <row r="90" spans="1:16" ht="11.1" customHeight="1">
      <c r="A90" s="1"/>
      <c r="B90" s="157"/>
      <c r="C90" s="157"/>
      <c r="D90" s="157"/>
      <c r="E90" s="157"/>
      <c r="F90" s="157"/>
      <c r="G90" s="157"/>
      <c r="H90" s="157"/>
      <c r="I90" s="70" t="str">
        <f t="shared" si="2"/>
        <v/>
      </c>
      <c r="J90" s="79">
        <v>123</v>
      </c>
      <c r="K90" s="76" t="str">
        <f>VLOOKUP($F$16,BOY_KİLO_GRAFİĞİ!$A$1:CR$349,91)</f>
        <v>ASKER HASTANESİNE SEVKİ UYGUNDUR (KİLO FAZLALIĞI)</v>
      </c>
      <c r="L90" s="2"/>
      <c r="M90" s="2"/>
      <c r="P90" s="78"/>
    </row>
    <row r="91" spans="1:16" ht="11.1" customHeight="1">
      <c r="A91" s="1"/>
      <c r="B91" s="157"/>
      <c r="C91" s="157"/>
      <c r="D91" s="157"/>
      <c r="E91" s="157"/>
      <c r="F91" s="157"/>
      <c r="G91" s="157"/>
      <c r="H91" s="157"/>
      <c r="I91" s="70" t="str">
        <f t="shared" si="2"/>
        <v/>
      </c>
      <c r="J91" s="79">
        <v>124</v>
      </c>
      <c r="K91" s="76" t="str">
        <f>VLOOKUP($F$16,BOY_KİLO_GRAFİĞİ!$A$1:CS$349,92)</f>
        <v>ASKER HASTANESİNE SEVKİ UYGUNDUR (KİLO FAZLALIĞI)</v>
      </c>
      <c r="L91" s="2"/>
      <c r="M91" s="2"/>
      <c r="P91" s="78"/>
    </row>
    <row r="92" spans="1:16" ht="11.1" customHeight="1">
      <c r="A92" s="1"/>
      <c r="B92" s="158" t="s">
        <v>632</v>
      </c>
      <c r="C92" s="158"/>
      <c r="D92" s="158"/>
      <c r="E92" s="158"/>
      <c r="F92" s="158"/>
      <c r="G92" s="158"/>
      <c r="H92" s="158"/>
      <c r="I92" s="70" t="str">
        <f t="shared" si="2"/>
        <v/>
      </c>
      <c r="J92" s="79">
        <v>125</v>
      </c>
      <c r="K92" s="76" t="str">
        <f>VLOOKUP($F$16,BOY_KİLO_GRAFİĞİ!$A$1:CT$349,93)</f>
        <v>ASKER HASTANESİNE SEVKİ UYGUNDUR (KİLO FAZLALIĞI)</v>
      </c>
      <c r="L92" s="2"/>
      <c r="M92" s="2"/>
      <c r="P92" s="78"/>
    </row>
    <row r="93" spans="1:16" ht="11.1" customHeight="1">
      <c r="A93" s="1"/>
      <c r="B93" s="159" t="s">
        <v>13</v>
      </c>
      <c r="C93" s="159"/>
      <c r="D93" s="159"/>
      <c r="E93" s="159"/>
      <c r="F93" s="159"/>
      <c r="G93" s="159"/>
      <c r="H93" s="159"/>
      <c r="I93" s="70" t="str">
        <f t="shared" si="2"/>
        <v/>
      </c>
      <c r="J93" s="79">
        <v>126</v>
      </c>
      <c r="K93" s="76" t="str">
        <f>VLOOKUP($F$16,BOY_KİLO_GRAFİĞİ!$A$1:CU$349,94)</f>
        <v>ASKER HASTANESİNE SEVKİ UYGUNDUR (KİLO FAZLALIĞI)</v>
      </c>
      <c r="L93" s="2"/>
      <c r="M93" s="2"/>
      <c r="P93" s="78"/>
    </row>
    <row r="94" spans="1:16" ht="11.1" customHeight="1">
      <c r="A94" s="1"/>
      <c r="B94" s="159"/>
      <c r="C94" s="159"/>
      <c r="D94" s="159"/>
      <c r="E94" s="159"/>
      <c r="F94" s="159"/>
      <c r="G94" s="159"/>
      <c r="H94" s="159"/>
      <c r="I94" s="70" t="str">
        <f t="shared" si="2"/>
        <v/>
      </c>
      <c r="J94" s="79">
        <v>127</v>
      </c>
      <c r="K94" s="76" t="str">
        <f>VLOOKUP($F$16,BOY_KİLO_GRAFİĞİ!$A$1:CV$349,95)</f>
        <v>ASKER HASTANESİNE SEVKİ UYGUNDUR (KİLO FAZLALIĞI)</v>
      </c>
      <c r="L94" s="2"/>
      <c r="M94" s="2"/>
      <c r="P94" s="78"/>
    </row>
    <row r="95" spans="1:16" ht="11.1" customHeight="1">
      <c r="A95" s="1"/>
      <c r="B95" s="158" t="s">
        <v>632</v>
      </c>
      <c r="C95" s="158"/>
      <c r="D95" s="158"/>
      <c r="E95" s="158"/>
      <c r="F95" s="158"/>
      <c r="G95" s="158"/>
      <c r="H95" s="158"/>
      <c r="I95" s="70" t="str">
        <f t="shared" si="2"/>
        <v/>
      </c>
      <c r="J95" s="79">
        <v>128</v>
      </c>
      <c r="K95" s="76" t="str">
        <f>VLOOKUP($F$16,BOY_KİLO_GRAFİĞİ!$A$1:CW$349,96)</f>
        <v>ASKER HASTANESİNE SEVKİ UYGUNDUR (KİLO FAZLALIĞI)</v>
      </c>
      <c r="L95" s="2"/>
      <c r="M95" s="2"/>
    </row>
    <row r="96" spans="1:16" ht="11.1" customHeight="1">
      <c r="A96" s="1"/>
      <c r="B96" s="157" t="s">
        <v>8</v>
      </c>
      <c r="C96" s="157"/>
      <c r="D96" s="157"/>
      <c r="E96" s="157"/>
      <c r="F96" s="157"/>
      <c r="G96" s="157"/>
      <c r="H96" s="157"/>
      <c r="I96" s="70" t="str">
        <f t="shared" si="2"/>
        <v/>
      </c>
      <c r="J96" s="79">
        <v>129</v>
      </c>
      <c r="K96" s="76" t="str">
        <f>VLOOKUP($F$16,BOY_KİLO_GRAFİĞİ!$A$1:CX$349,97)</f>
        <v>ASKER HASTANESİNE SEVKİ UYGUNDUR (KİLO FAZLALIĞI)</v>
      </c>
      <c r="L96" s="2"/>
      <c r="M96" s="2"/>
    </row>
    <row r="97" spans="1:13" ht="11.1" customHeight="1">
      <c r="A97" s="1"/>
      <c r="B97" s="157"/>
      <c r="C97" s="157"/>
      <c r="D97" s="157"/>
      <c r="E97" s="157"/>
      <c r="F97" s="157"/>
      <c r="G97" s="157"/>
      <c r="H97" s="157"/>
      <c r="I97" s="70" t="str">
        <f t="shared" ref="I97:I128" si="3">IF($F$20=J97,"→","")</f>
        <v/>
      </c>
      <c r="J97" s="79">
        <v>130</v>
      </c>
      <c r="K97" s="76" t="str">
        <f>VLOOKUP($F$16,BOY_KİLO_GRAFİĞİ!$A$1:CY$349,98)</f>
        <v>ASKER HASTANESİNE SEVKİ UYGUNDUR (KİLO FAZLALIĞI)</v>
      </c>
      <c r="L97" s="2"/>
      <c r="M97" s="2"/>
    </row>
    <row r="98" spans="1:13" ht="11.1" customHeight="1">
      <c r="A98" s="1"/>
      <c r="B98" s="157"/>
      <c r="C98" s="157"/>
      <c r="D98" s="157"/>
      <c r="E98" s="157"/>
      <c r="F98" s="157"/>
      <c r="G98" s="157"/>
      <c r="H98" s="157"/>
      <c r="I98" s="70" t="str">
        <f t="shared" si="3"/>
        <v/>
      </c>
      <c r="J98" s="79">
        <v>131</v>
      </c>
      <c r="K98" s="76" t="str">
        <f>VLOOKUP($F$16,BOY_KİLO_GRAFİĞİ!$A$1:CZ$349,99)</f>
        <v>ASKER HASTANESİNE SEVKİ UYGUNDUR (KİLO FAZLALIĞI)</v>
      </c>
      <c r="L98" s="2"/>
      <c r="M98" s="2"/>
    </row>
    <row r="99" spans="1:13" ht="11.1" customHeight="1">
      <c r="A99" s="1"/>
      <c r="B99" s="158" t="s">
        <v>632</v>
      </c>
      <c r="C99" s="158"/>
      <c r="D99" s="158"/>
      <c r="E99" s="158"/>
      <c r="F99" s="158"/>
      <c r="G99" s="158"/>
      <c r="H99" s="158"/>
      <c r="I99" s="70" t="str">
        <f t="shared" si="3"/>
        <v/>
      </c>
      <c r="J99" s="79">
        <v>132</v>
      </c>
      <c r="K99" s="76" t="str">
        <f>VLOOKUP($F$16,BOY_KİLO_GRAFİĞİ!$A$1:DA$349,100)</f>
        <v>ASKER HASTANESİNE SEVKİ UYGUNDUR (KİLO FAZLALIĞI)</v>
      </c>
      <c r="L99" s="2"/>
      <c r="M99" s="2"/>
    </row>
    <row r="100" spans="1:13" ht="11.1" customHeight="1">
      <c r="A100" s="1"/>
      <c r="B100" s="157" t="s">
        <v>635</v>
      </c>
      <c r="C100" s="157"/>
      <c r="D100" s="157"/>
      <c r="E100" s="157"/>
      <c r="F100" s="157"/>
      <c r="G100" s="157"/>
      <c r="H100" s="157"/>
      <c r="I100" s="70" t="str">
        <f t="shared" si="3"/>
        <v/>
      </c>
      <c r="J100" s="79">
        <v>133</v>
      </c>
      <c r="K100" s="76" t="str">
        <f>VLOOKUP($F$16,BOY_KİLO_GRAFİĞİ!$A$1:DB$349,101)</f>
        <v>ASKER HASTANESİNE SEVKİ UYGUNDUR (KİLO FAZLALIĞI)</v>
      </c>
      <c r="L100" s="2"/>
      <c r="M100" s="2"/>
    </row>
    <row r="101" spans="1:13" ht="11.1" customHeight="1">
      <c r="A101" s="1"/>
      <c r="B101" s="157"/>
      <c r="C101" s="157"/>
      <c r="D101" s="157"/>
      <c r="E101" s="157"/>
      <c r="F101" s="157"/>
      <c r="G101" s="157"/>
      <c r="H101" s="157"/>
      <c r="I101" s="70" t="str">
        <f t="shared" si="3"/>
        <v/>
      </c>
      <c r="J101" s="79">
        <v>134</v>
      </c>
      <c r="K101" s="76" t="str">
        <f>VLOOKUP($F$16,BOY_KİLO_GRAFİĞİ!$A$1:DC$349,102)</f>
        <v>ASKER HASTANESİNE SEVKİ UYGUNDUR (KİLO FAZLALIĞI)</v>
      </c>
      <c r="L101" s="2"/>
      <c r="M101" s="2"/>
    </row>
    <row r="102" spans="1:13" ht="11.1" customHeight="1">
      <c r="A102" s="1"/>
      <c r="B102" s="157"/>
      <c r="C102" s="157"/>
      <c r="D102" s="157"/>
      <c r="E102" s="157"/>
      <c r="F102" s="157"/>
      <c r="G102" s="157"/>
      <c r="H102" s="157"/>
      <c r="I102" s="70" t="str">
        <f t="shared" si="3"/>
        <v/>
      </c>
      <c r="J102" s="79">
        <v>135</v>
      </c>
      <c r="K102" s="76" t="str">
        <f>VLOOKUP($F$16,BOY_KİLO_GRAFİĞİ!$A$1:DC$349,103)</f>
        <v>ASKER HASTANESİNE SEVKİ UYGUNDUR (KİLO FAZLALIĞI)</v>
      </c>
      <c r="L102" s="2"/>
      <c r="M102" s="2"/>
    </row>
    <row r="103" spans="1:13" ht="11.1" customHeight="1">
      <c r="A103" s="1"/>
      <c r="B103" s="158" t="s">
        <v>632</v>
      </c>
      <c r="C103" s="158"/>
      <c r="D103" s="158"/>
      <c r="E103" s="158"/>
      <c r="F103" s="158"/>
      <c r="G103" s="158"/>
      <c r="H103" s="158"/>
      <c r="I103" s="70" t="str">
        <f t="shared" si="3"/>
        <v/>
      </c>
      <c r="J103" s="79">
        <v>136</v>
      </c>
      <c r="K103" s="76" t="str">
        <f>VLOOKUP($F$16,BOY_KİLO_GRAFİĞİ!$A$1:DC$349,104)</f>
        <v>ASKER HASTANESİNE SEVKİ UYGUNDUR (KİLO FAZLALIĞI)</v>
      </c>
      <c r="L103" s="2"/>
      <c r="M103" s="2"/>
    </row>
    <row r="104" spans="1:13" ht="11.1" customHeight="1">
      <c r="A104" s="1"/>
      <c r="B104" s="159" t="s">
        <v>636</v>
      </c>
      <c r="C104" s="159"/>
      <c r="D104" s="159"/>
      <c r="E104" s="159"/>
      <c r="F104" s="159"/>
      <c r="G104" s="159"/>
      <c r="H104" s="159"/>
      <c r="I104" s="70" t="str">
        <f t="shared" si="3"/>
        <v/>
      </c>
      <c r="J104" s="79">
        <v>137</v>
      </c>
      <c r="K104" s="76" t="str">
        <f>VLOOKUP($F$16,BOY_KİLO_GRAFİĞİ!$A$1:DC$349,105)</f>
        <v>ASKER HASTANESİNE SEVKİ UYGUNDUR (KİLO FAZLALIĞI)</v>
      </c>
      <c r="L104" s="2"/>
      <c r="M104" s="2"/>
    </row>
    <row r="105" spans="1:13" ht="11.1" customHeight="1">
      <c r="A105" s="8"/>
      <c r="B105" s="160"/>
      <c r="C105" s="160"/>
      <c r="D105" s="160"/>
      <c r="E105" s="160"/>
      <c r="F105" s="160"/>
      <c r="G105" s="160"/>
      <c r="H105" s="160"/>
      <c r="I105" s="71" t="str">
        <f t="shared" si="3"/>
        <v/>
      </c>
      <c r="J105" s="115">
        <v>138</v>
      </c>
      <c r="K105" s="76" t="str">
        <f>VLOOKUP($F$16,BOY_KİLO_GRAFİĞİ!$A$1:DC$349,106)</f>
        <v>ASKER HASTANESİNE SEVKİ UYGUNDUR (KİLO FAZLALIĞI)</v>
      </c>
      <c r="L105" s="2"/>
      <c r="M105" s="2"/>
    </row>
    <row r="106" spans="1:13" ht="14.25" customHeight="1">
      <c r="A106" s="1"/>
      <c r="B106" s="158" t="s">
        <v>632</v>
      </c>
      <c r="C106" s="158"/>
      <c r="D106" s="158"/>
      <c r="E106" s="158"/>
      <c r="F106" s="158"/>
      <c r="G106" s="158"/>
      <c r="H106" s="158"/>
      <c r="I106" s="116"/>
      <c r="J106" s="117"/>
      <c r="K106" s="118"/>
    </row>
    <row r="107" spans="1:13" ht="14.25" customHeight="1">
      <c r="A107" s="1"/>
      <c r="B107" s="195" t="s">
        <v>637</v>
      </c>
      <c r="C107" s="195"/>
      <c r="D107" s="195"/>
      <c r="E107" s="195"/>
      <c r="F107" s="195"/>
      <c r="G107" s="195"/>
      <c r="H107" s="195"/>
      <c r="I107" s="116"/>
      <c r="J107" s="119"/>
      <c r="K107" s="120"/>
    </row>
    <row r="108" spans="1:13" ht="14.25" customHeight="1">
      <c r="A108" s="1"/>
      <c r="B108" s="195"/>
      <c r="C108" s="195"/>
      <c r="D108" s="195"/>
      <c r="E108" s="195"/>
      <c r="F108" s="195"/>
      <c r="G108" s="195"/>
      <c r="H108" s="195"/>
      <c r="I108" s="116"/>
      <c r="J108" s="119"/>
      <c r="K108" s="120"/>
    </row>
    <row r="109" spans="1:13" ht="14.25" customHeight="1">
      <c r="A109" s="1"/>
      <c r="B109" s="195"/>
      <c r="C109" s="195"/>
      <c r="D109" s="195"/>
      <c r="E109" s="195"/>
      <c r="F109" s="195"/>
      <c r="G109" s="195"/>
      <c r="H109" s="195"/>
      <c r="I109" s="116"/>
      <c r="J109" s="119"/>
      <c r="K109" s="120"/>
    </row>
    <row r="110" spans="1:13" ht="20.100000000000001" customHeight="1">
      <c r="A110" s="1"/>
      <c r="B110" s="158" t="s">
        <v>632</v>
      </c>
      <c r="C110" s="158"/>
      <c r="D110" s="158"/>
      <c r="E110" s="158"/>
      <c r="F110" s="158"/>
      <c r="G110" s="158"/>
      <c r="H110" s="158"/>
      <c r="I110" s="116"/>
      <c r="J110" s="119"/>
      <c r="K110" s="120"/>
    </row>
    <row r="111" spans="1:13" ht="20.100000000000001" customHeight="1">
      <c r="A111" s="1"/>
      <c r="B111" s="1"/>
      <c r="C111" s="1"/>
      <c r="D111" s="1"/>
      <c r="E111" s="1"/>
      <c r="F111" s="1"/>
      <c r="G111" s="1"/>
      <c r="H111" s="1"/>
      <c r="I111" s="116"/>
      <c r="J111" s="119"/>
      <c r="K111" s="120"/>
    </row>
    <row r="112" spans="1:13" ht="17.25" customHeight="1">
      <c r="A112" s="1"/>
      <c r="B112" s="206" t="s">
        <v>639</v>
      </c>
      <c r="C112" s="207"/>
      <c r="D112" s="207"/>
      <c r="E112" s="207"/>
      <c r="F112" s="207"/>
      <c r="G112" s="207"/>
      <c r="H112" s="208"/>
      <c r="I112" s="121"/>
      <c r="J112" s="119"/>
      <c r="K112" s="122"/>
    </row>
    <row r="113" spans="1:11" ht="17.25" customHeight="1">
      <c r="A113" s="1"/>
      <c r="B113" s="209"/>
      <c r="C113" s="210"/>
      <c r="D113" s="210"/>
      <c r="E113" s="210"/>
      <c r="F113" s="210"/>
      <c r="G113" s="210"/>
      <c r="H113" s="211"/>
      <c r="I113" s="121"/>
      <c r="J113" s="119"/>
      <c r="K113" s="122"/>
    </row>
    <row r="114" spans="1:11" ht="17.25" customHeight="1">
      <c r="A114" s="1"/>
      <c r="B114" s="212"/>
      <c r="C114" s="213"/>
      <c r="D114" s="213"/>
      <c r="E114" s="213"/>
      <c r="F114" s="213"/>
      <c r="G114" s="213"/>
      <c r="H114" s="214"/>
      <c r="I114" s="121"/>
      <c r="J114" s="119"/>
      <c r="K114" s="122"/>
    </row>
    <row r="115" spans="1:11" ht="14.25" customHeight="1">
      <c r="A115" s="1"/>
      <c r="B115" s="123" t="s">
        <v>638</v>
      </c>
      <c r="C115" s="1"/>
      <c r="D115" s="1"/>
      <c r="E115" s="1"/>
      <c r="F115" s="1"/>
      <c r="G115" s="1"/>
      <c r="H115" s="1"/>
      <c r="I115" s="116"/>
      <c r="J115" s="119"/>
      <c r="K115" s="122"/>
    </row>
    <row r="116" spans="1:11" ht="14.25" customHeight="1">
      <c r="A116" s="8"/>
      <c r="B116" s="124" t="s">
        <v>7</v>
      </c>
      <c r="C116" s="8"/>
      <c r="D116" s="8"/>
      <c r="E116" s="8"/>
      <c r="F116" s="8"/>
      <c r="G116" s="8"/>
      <c r="H116" s="8"/>
      <c r="I116" s="125"/>
      <c r="J116" s="126"/>
      <c r="K116" s="127"/>
    </row>
    <row r="118" spans="1:11" ht="20.100000000000001" customHeight="1">
      <c r="B118" s="76"/>
    </row>
    <row r="122" spans="1:11" ht="20.100000000000001" customHeight="1">
      <c r="C122" s="99"/>
      <c r="D122" s="99"/>
      <c r="E122" s="99"/>
      <c r="F122" s="99"/>
      <c r="G122" s="99"/>
      <c r="H122" s="100"/>
    </row>
    <row r="123" spans="1:11" ht="20.100000000000001" customHeight="1">
      <c r="B123" s="101"/>
      <c r="C123" s="101"/>
      <c r="D123" s="101"/>
      <c r="E123" s="101"/>
      <c r="F123" s="101"/>
      <c r="G123" s="101"/>
      <c r="H123" s="102"/>
    </row>
    <row r="124" spans="1:11" ht="20.100000000000001" customHeight="1">
      <c r="B124" s="101"/>
      <c r="C124" s="101"/>
      <c r="D124" s="101"/>
      <c r="E124" s="101"/>
      <c r="F124" s="101"/>
      <c r="G124" s="101"/>
      <c r="H124" s="102"/>
    </row>
  </sheetData>
  <sheetProtection password="EBBB" sheet="1"/>
  <mergeCells count="61">
    <mergeCell ref="D2:G3"/>
    <mergeCell ref="B107:H109"/>
    <mergeCell ref="B110:H110"/>
    <mergeCell ref="B112:H114"/>
    <mergeCell ref="B55:H70"/>
    <mergeCell ref="B76:H76"/>
    <mergeCell ref="B82:H82"/>
    <mergeCell ref="B106:H106"/>
    <mergeCell ref="B96:H98"/>
    <mergeCell ref="B93:H94"/>
    <mergeCell ref="A28:A42"/>
    <mergeCell ref="B45:H53"/>
    <mergeCell ref="F37:F38"/>
    <mergeCell ref="G37:G38"/>
    <mergeCell ref="D35:H36"/>
    <mergeCell ref="F39:F42"/>
    <mergeCell ref="B7:C8"/>
    <mergeCell ref="B9:C10"/>
    <mergeCell ref="B11:C12"/>
    <mergeCell ref="D9:G10"/>
    <mergeCell ref="B77:H81"/>
    <mergeCell ref="B83:H85"/>
    <mergeCell ref="B72:H75"/>
    <mergeCell ref="A1:A26"/>
    <mergeCell ref="B25:C26"/>
    <mergeCell ref="B1:C2"/>
    <mergeCell ref="B13:C14"/>
    <mergeCell ref="B15:C16"/>
    <mergeCell ref="B23:C24"/>
    <mergeCell ref="B21:C22"/>
    <mergeCell ref="B19:C20"/>
    <mergeCell ref="B3:C4"/>
    <mergeCell ref="B5:C6"/>
    <mergeCell ref="B86:H86"/>
    <mergeCell ref="B87:H91"/>
    <mergeCell ref="B92:H92"/>
    <mergeCell ref="D31:H33"/>
    <mergeCell ref="B95:H95"/>
    <mergeCell ref="B99:H99"/>
    <mergeCell ref="B54:H54"/>
    <mergeCell ref="B71:H71"/>
    <mergeCell ref="B35:B36"/>
    <mergeCell ref="B31:C33"/>
    <mergeCell ref="B100:H102"/>
    <mergeCell ref="B103:H103"/>
    <mergeCell ref="B104:H105"/>
    <mergeCell ref="C35:C36"/>
    <mergeCell ref="H1:H3"/>
    <mergeCell ref="E28:E30"/>
    <mergeCell ref="D28:D30"/>
    <mergeCell ref="F28:F30"/>
    <mergeCell ref="B17:C18"/>
    <mergeCell ref="B28:C30"/>
    <mergeCell ref="E14:F15"/>
    <mergeCell ref="D11:G12"/>
    <mergeCell ref="F20:F23"/>
    <mergeCell ref="F16:F19"/>
    <mergeCell ref="E16:E19"/>
    <mergeCell ref="E20:E23"/>
    <mergeCell ref="G16:G19"/>
    <mergeCell ref="G20:G23"/>
  </mergeCells>
  <hyperlinks>
    <hyperlink ref="B1:B2" location="GÖZ!A1" display="GÖZ"/>
    <hyperlink ref="B3:B4" location="NÖROLOJİ!A1" display="NÖROLOJİ"/>
    <hyperlink ref="B5:B6" location="PSİKİYATRİ!A1" display="PSİKİYATRİ"/>
    <hyperlink ref="B7:B8" location="KBB!A1" display="KBB"/>
    <hyperlink ref="B9:B10" location="'PLASTİK CERRAHİ'!A1" display="PLASTİK CERRAHİ"/>
    <hyperlink ref="B11:B12" location="CİLDİYE!A1" display="CİLDİYE"/>
    <hyperlink ref="B13:B14" location="DAHİLİYE!A1" display="DAHİLİYE"/>
    <hyperlink ref="B15:B16" location="GASTROLOJİ!A1" display="GASTROLOJİ"/>
    <hyperlink ref="B17:B18" location="GÖĞÜS_HASTALIKLARI!A1" display="GÖĞÜS HASTALIKLARI"/>
    <hyperlink ref="B19:B20" location="İNTANİYE!A1" display="İNTANİYE"/>
    <hyperlink ref="B21:B22" location="ÜROLOJİ!A1" display="ÜROLOJİ"/>
    <hyperlink ref="B23:B24" location="ORTOPEDİ!A1" display="ORTOPEDİ"/>
    <hyperlink ref="B25:B26" location="'GENEL CERRAHİ'!A1" display="GENEL CERRAHİ"/>
    <hyperlink ref="H1:H3" location="BİLGİLENDİRME_BROŞÜRÜ!A1" display="BİLGİLENDİRME BROŞÜRÜ"/>
  </hyperlink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dimension ref="A1:B40"/>
  <sheetViews>
    <sheetView workbookViewId="0">
      <pane ySplit="1" topLeftCell="A2" activePane="bottomLeft" state="frozen"/>
      <selection activeCell="B112" sqref="B112:I113"/>
      <selection pane="bottomLeft" activeCell="B112" sqref="B112:I113"/>
    </sheetView>
  </sheetViews>
  <sheetFormatPr defaultRowHeight="18.75"/>
  <cols>
    <col min="1" max="1" width="11.28515625" style="29" customWidth="1"/>
    <col min="2" max="2" width="133.140625" style="31" customWidth="1"/>
    <col min="3" max="16384" width="9.140625" style="21"/>
  </cols>
  <sheetData>
    <row r="1" spans="1:2" s="38" customFormat="1" ht="38.1" customHeight="1">
      <c r="A1" s="218" t="s">
        <v>497</v>
      </c>
      <c r="B1" s="218"/>
    </row>
    <row r="2" spans="1:2" ht="54">
      <c r="A2" s="24" t="s">
        <v>316</v>
      </c>
      <c r="B2" s="24" t="s">
        <v>328</v>
      </c>
    </row>
    <row r="3" spans="1:2" ht="36">
      <c r="A3" s="34" t="s">
        <v>317</v>
      </c>
      <c r="B3" s="34" t="s">
        <v>329</v>
      </c>
    </row>
    <row r="4" spans="1:2" ht="36">
      <c r="A4" s="23" t="s">
        <v>318</v>
      </c>
      <c r="B4" s="23" t="s">
        <v>330</v>
      </c>
    </row>
    <row r="5" spans="1:2">
      <c r="A5" s="23" t="s">
        <v>319</v>
      </c>
      <c r="B5" s="23" t="s">
        <v>331</v>
      </c>
    </row>
    <row r="6" spans="1:2" ht="36">
      <c r="A6" s="23" t="s">
        <v>320</v>
      </c>
      <c r="B6" s="23" t="s">
        <v>332</v>
      </c>
    </row>
    <row r="7" spans="1:2" ht="72">
      <c r="A7" s="24" t="s">
        <v>321</v>
      </c>
      <c r="B7" s="24" t="s">
        <v>333</v>
      </c>
    </row>
    <row r="8" spans="1:2">
      <c r="A8" s="23" t="s">
        <v>322</v>
      </c>
      <c r="B8" s="23" t="s">
        <v>334</v>
      </c>
    </row>
    <row r="9" spans="1:2" ht="72">
      <c r="A9" s="24" t="s">
        <v>323</v>
      </c>
      <c r="B9" s="24" t="s">
        <v>335</v>
      </c>
    </row>
    <row r="10" spans="1:2" ht="72">
      <c r="A10" s="24" t="s">
        <v>324</v>
      </c>
      <c r="B10" s="24" t="s">
        <v>336</v>
      </c>
    </row>
    <row r="11" spans="1:2" ht="36">
      <c r="A11" s="24" t="s">
        <v>325</v>
      </c>
      <c r="B11" s="24" t="s">
        <v>337</v>
      </c>
    </row>
    <row r="12" spans="1:2" ht="90">
      <c r="A12" s="24" t="s">
        <v>326</v>
      </c>
      <c r="B12" s="24" t="s">
        <v>338</v>
      </c>
    </row>
    <row r="13" spans="1:2" ht="36">
      <c r="A13" s="23" t="s">
        <v>327</v>
      </c>
      <c r="B13" s="23" t="s">
        <v>339</v>
      </c>
    </row>
    <row r="14" spans="1:2">
      <c r="A14" s="32"/>
      <c r="B14" s="33"/>
    </row>
    <row r="15" spans="1:2">
      <c r="A15" s="32"/>
      <c r="B15" s="33"/>
    </row>
    <row r="16" spans="1:2">
      <c r="A16" s="32"/>
      <c r="B16" s="33"/>
    </row>
    <row r="17" spans="1:2">
      <c r="A17" s="32"/>
      <c r="B17" s="33"/>
    </row>
    <row r="18" spans="1:2">
      <c r="A18" s="32"/>
      <c r="B18" s="33"/>
    </row>
    <row r="19" spans="1:2">
      <c r="A19" s="32"/>
      <c r="B19" s="33"/>
    </row>
    <row r="20" spans="1:2">
      <c r="A20" s="32"/>
      <c r="B20" s="33"/>
    </row>
    <row r="21" spans="1:2">
      <c r="A21" s="32"/>
      <c r="B21" s="33"/>
    </row>
    <row r="22" spans="1:2">
      <c r="A22" s="32"/>
      <c r="B22" s="33"/>
    </row>
    <row r="23" spans="1:2">
      <c r="A23" s="32"/>
      <c r="B23" s="33"/>
    </row>
    <row r="24" spans="1:2">
      <c r="A24" s="32"/>
      <c r="B24" s="33"/>
    </row>
    <row r="25" spans="1:2">
      <c r="A25" s="32"/>
      <c r="B25" s="33"/>
    </row>
    <row r="26" spans="1:2">
      <c r="A26" s="32"/>
      <c r="B26" s="33"/>
    </row>
    <row r="27" spans="1:2">
      <c r="A27" s="32"/>
      <c r="B27" s="33"/>
    </row>
    <row r="28" spans="1:2">
      <c r="A28" s="32"/>
      <c r="B28" s="33"/>
    </row>
    <row r="29" spans="1:2">
      <c r="A29" s="32"/>
      <c r="B29" s="33"/>
    </row>
    <row r="30" spans="1:2">
      <c r="A30" s="32"/>
      <c r="B30" s="33"/>
    </row>
    <row r="31" spans="1:2">
      <c r="A31" s="32"/>
      <c r="B31" s="33"/>
    </row>
    <row r="32" spans="1:2">
      <c r="A32" s="32"/>
      <c r="B32" s="33"/>
    </row>
    <row r="33" spans="1:2">
      <c r="A33" s="32"/>
      <c r="B33" s="33"/>
    </row>
    <row r="34" spans="1:2">
      <c r="A34" s="32"/>
      <c r="B34" s="33"/>
    </row>
    <row r="35" spans="1:2">
      <c r="A35" s="32"/>
      <c r="B35" s="33"/>
    </row>
    <row r="36" spans="1:2">
      <c r="A36" s="32"/>
      <c r="B36" s="33"/>
    </row>
    <row r="37" spans="1:2">
      <c r="A37" s="32"/>
      <c r="B37" s="33"/>
    </row>
    <row r="38" spans="1:2">
      <c r="A38" s="32"/>
      <c r="B38" s="33"/>
    </row>
    <row r="39" spans="1:2">
      <c r="A39" s="32"/>
      <c r="B39" s="33"/>
    </row>
    <row r="40" spans="1:2">
      <c r="A40" s="32"/>
      <c r="B40" s="33"/>
    </row>
  </sheetData>
  <mergeCells count="1">
    <mergeCell ref="A1:B1"/>
  </mergeCells>
  <pageMargins left="0.59055118110236227" right="7.874015748031496E-2" top="0.74803149606299213" bottom="0.74803149606299213" header="0.31496062992125984" footer="0.31496062992125984"/>
  <pageSetup paperSize="9" scale="65"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dimension ref="A1:B32"/>
  <sheetViews>
    <sheetView workbookViewId="0">
      <pane ySplit="1" topLeftCell="A2" activePane="bottomLeft" state="frozen"/>
      <selection activeCell="B112" sqref="B112:I113"/>
      <selection pane="bottomLeft" sqref="A1:B1"/>
    </sheetView>
  </sheetViews>
  <sheetFormatPr defaultRowHeight="18.75"/>
  <cols>
    <col min="1" max="1" width="11.28515625" style="29" customWidth="1"/>
    <col min="2" max="2" width="133.140625" style="31" customWidth="1"/>
    <col min="3" max="16384" width="9.140625" style="21"/>
  </cols>
  <sheetData>
    <row r="1" spans="1:2" s="38" customFormat="1" ht="38.1" customHeight="1">
      <c r="A1" s="218" t="s">
        <v>498</v>
      </c>
      <c r="B1" s="218"/>
    </row>
    <row r="2" spans="1:2" ht="54">
      <c r="A2" s="35" t="s">
        <v>340</v>
      </c>
      <c r="B2" s="24" t="s">
        <v>348</v>
      </c>
    </row>
    <row r="3" spans="1:2" ht="54">
      <c r="A3" s="35" t="s">
        <v>341</v>
      </c>
      <c r="B3" s="24" t="s">
        <v>349</v>
      </c>
    </row>
    <row r="4" spans="1:2" ht="72">
      <c r="A4" s="35" t="s">
        <v>342</v>
      </c>
      <c r="B4" s="24" t="s">
        <v>350</v>
      </c>
    </row>
    <row r="5" spans="1:2" ht="54">
      <c r="A5" s="35" t="s">
        <v>343</v>
      </c>
      <c r="B5" s="24" t="s">
        <v>351</v>
      </c>
    </row>
    <row r="6" spans="1:2" ht="54">
      <c r="A6" s="35" t="s">
        <v>344</v>
      </c>
      <c r="B6" s="24" t="s">
        <v>352</v>
      </c>
    </row>
    <row r="7" spans="1:2">
      <c r="A7" s="35" t="s">
        <v>345</v>
      </c>
      <c r="B7" s="24" t="s">
        <v>353</v>
      </c>
    </row>
    <row r="8" spans="1:2" ht="36">
      <c r="A8" s="35" t="s">
        <v>346</v>
      </c>
      <c r="B8" s="24" t="s">
        <v>354</v>
      </c>
    </row>
    <row r="9" spans="1:2" ht="36">
      <c r="A9" s="35" t="s">
        <v>347</v>
      </c>
      <c r="B9" s="24" t="s">
        <v>355</v>
      </c>
    </row>
    <row r="10" spans="1:2">
      <c r="A10" s="32"/>
      <c r="B10" s="33"/>
    </row>
    <row r="11" spans="1:2">
      <c r="A11" s="32"/>
      <c r="B11" s="33"/>
    </row>
    <row r="12" spans="1:2">
      <c r="A12" s="32"/>
      <c r="B12" s="33"/>
    </row>
    <row r="13" spans="1:2">
      <c r="A13" s="32"/>
      <c r="B13" s="33"/>
    </row>
    <row r="14" spans="1:2">
      <c r="A14" s="32"/>
      <c r="B14" s="33"/>
    </row>
    <row r="15" spans="1:2">
      <c r="A15" s="32"/>
      <c r="B15" s="33"/>
    </row>
    <row r="16" spans="1:2">
      <c r="A16" s="32"/>
      <c r="B16" s="33"/>
    </row>
    <row r="17" spans="1:2">
      <c r="A17" s="32"/>
      <c r="B17" s="33"/>
    </row>
    <row r="18" spans="1:2">
      <c r="A18" s="32"/>
      <c r="B18" s="33"/>
    </row>
    <row r="19" spans="1:2">
      <c r="A19" s="32"/>
      <c r="B19" s="33"/>
    </row>
    <row r="20" spans="1:2">
      <c r="A20" s="32"/>
      <c r="B20" s="33"/>
    </row>
    <row r="21" spans="1:2">
      <c r="A21" s="32"/>
      <c r="B21" s="33"/>
    </row>
    <row r="22" spans="1:2">
      <c r="A22" s="32"/>
      <c r="B22" s="33"/>
    </row>
    <row r="23" spans="1:2">
      <c r="A23" s="32"/>
      <c r="B23" s="33"/>
    </row>
    <row r="24" spans="1:2">
      <c r="A24" s="32"/>
      <c r="B24" s="33"/>
    </row>
    <row r="25" spans="1:2">
      <c r="A25" s="32"/>
      <c r="B25" s="33"/>
    </row>
    <row r="26" spans="1:2">
      <c r="A26" s="32"/>
      <c r="B26" s="33"/>
    </row>
    <row r="27" spans="1:2">
      <c r="A27" s="32"/>
      <c r="B27" s="33"/>
    </row>
    <row r="28" spans="1:2">
      <c r="A28" s="32"/>
      <c r="B28" s="33"/>
    </row>
    <row r="29" spans="1:2">
      <c r="A29" s="32"/>
      <c r="B29" s="33"/>
    </row>
    <row r="30" spans="1:2">
      <c r="A30" s="32"/>
      <c r="B30" s="33"/>
    </row>
    <row r="31" spans="1:2">
      <c r="A31" s="32"/>
      <c r="B31" s="33"/>
    </row>
    <row r="32" spans="1:2">
      <c r="A32" s="32"/>
      <c r="B32" s="33"/>
    </row>
  </sheetData>
  <mergeCells count="1">
    <mergeCell ref="A1:B1"/>
  </mergeCells>
  <pageMargins left="0.59055118110236227" right="7.874015748031496E-2" top="0.74803149606299213" bottom="0.74803149606299213" header="0.31496062992125984" footer="0.31496062992125984"/>
  <pageSetup paperSize="9" scale="65"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dimension ref="A1:B28"/>
  <sheetViews>
    <sheetView workbookViewId="0">
      <pane ySplit="1" topLeftCell="A2" activePane="bottomLeft" state="frozen"/>
      <selection activeCell="B112" sqref="B112:I113"/>
      <selection pane="bottomLeft" activeCell="B3" sqref="B3"/>
    </sheetView>
  </sheetViews>
  <sheetFormatPr defaultRowHeight="18.75"/>
  <cols>
    <col min="1" max="1" width="11.28515625" style="29" customWidth="1"/>
    <col min="2" max="2" width="133.140625" style="31" customWidth="1"/>
    <col min="3" max="16384" width="9.140625" style="21"/>
  </cols>
  <sheetData>
    <row r="1" spans="1:2" s="38" customFormat="1" ht="38.1" customHeight="1">
      <c r="A1" s="218" t="s">
        <v>499</v>
      </c>
      <c r="B1" s="218"/>
    </row>
    <row r="2" spans="1:2" ht="57.75" customHeight="1">
      <c r="A2" s="25" t="s">
        <v>356</v>
      </c>
      <c r="B2" s="23" t="s">
        <v>359</v>
      </c>
    </row>
    <row r="3" spans="1:2" ht="54" customHeight="1">
      <c r="A3" s="25" t="s">
        <v>357</v>
      </c>
      <c r="B3" s="23" t="s">
        <v>360</v>
      </c>
    </row>
    <row r="4" spans="1:2" ht="70.5" customHeight="1">
      <c r="A4" s="25" t="s">
        <v>358</v>
      </c>
      <c r="B4" s="23" t="s">
        <v>361</v>
      </c>
    </row>
    <row r="5" spans="1:2">
      <c r="A5" s="37"/>
      <c r="B5" s="36"/>
    </row>
    <row r="6" spans="1:2">
      <c r="A6" s="37"/>
      <c r="B6" s="36"/>
    </row>
    <row r="7" spans="1:2">
      <c r="A7" s="32"/>
      <c r="B7" s="33"/>
    </row>
    <row r="8" spans="1:2">
      <c r="A8" s="32"/>
      <c r="B8" s="33"/>
    </row>
    <row r="9" spans="1:2">
      <c r="A9" s="32"/>
      <c r="B9" s="33"/>
    </row>
    <row r="10" spans="1:2">
      <c r="A10" s="32"/>
      <c r="B10" s="33"/>
    </row>
    <row r="11" spans="1:2">
      <c r="A11" s="32"/>
      <c r="B11" s="33"/>
    </row>
    <row r="12" spans="1:2">
      <c r="A12" s="32"/>
      <c r="B12" s="33"/>
    </row>
    <row r="13" spans="1:2">
      <c r="A13" s="32"/>
      <c r="B13" s="33"/>
    </row>
    <row r="14" spans="1:2">
      <c r="A14" s="32"/>
      <c r="B14" s="33"/>
    </row>
    <row r="15" spans="1:2">
      <c r="A15" s="32"/>
      <c r="B15" s="33"/>
    </row>
    <row r="16" spans="1:2">
      <c r="A16" s="32"/>
      <c r="B16" s="33"/>
    </row>
    <row r="17" spans="1:2">
      <c r="A17" s="32"/>
      <c r="B17" s="33"/>
    </row>
    <row r="18" spans="1:2">
      <c r="A18" s="32"/>
      <c r="B18" s="33"/>
    </row>
    <row r="19" spans="1:2">
      <c r="A19" s="32"/>
      <c r="B19" s="33"/>
    </row>
    <row r="20" spans="1:2">
      <c r="A20" s="32"/>
      <c r="B20" s="33"/>
    </row>
    <row r="21" spans="1:2">
      <c r="A21" s="32"/>
      <c r="B21" s="33"/>
    </row>
    <row r="22" spans="1:2">
      <c r="A22" s="32"/>
      <c r="B22" s="33"/>
    </row>
    <row r="23" spans="1:2">
      <c r="A23" s="32"/>
      <c r="B23" s="33"/>
    </row>
    <row r="24" spans="1:2">
      <c r="A24" s="32"/>
      <c r="B24" s="33"/>
    </row>
    <row r="25" spans="1:2">
      <c r="A25" s="32"/>
      <c r="B25" s="33"/>
    </row>
    <row r="26" spans="1:2">
      <c r="A26" s="32"/>
      <c r="B26" s="33"/>
    </row>
    <row r="27" spans="1:2">
      <c r="A27" s="32"/>
      <c r="B27" s="33"/>
    </row>
    <row r="28" spans="1:2">
      <c r="A28" s="32"/>
      <c r="B28" s="33"/>
    </row>
  </sheetData>
  <mergeCells count="1">
    <mergeCell ref="A1:B1"/>
  </mergeCells>
  <pageMargins left="0.59055118110236227" right="7.874015748031496E-2" top="0.74803149606299213" bottom="0.74803149606299213" header="0.31496062992125984" footer="0.31496062992125984"/>
  <pageSetup paperSize="9" scale="65"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dimension ref="A1:B25"/>
  <sheetViews>
    <sheetView workbookViewId="0">
      <pane ySplit="1" topLeftCell="A2" activePane="bottomLeft" state="frozen"/>
      <selection activeCell="B112" sqref="B112:I113"/>
      <selection pane="bottomLeft" activeCell="B14" sqref="B14"/>
    </sheetView>
  </sheetViews>
  <sheetFormatPr defaultRowHeight="18.75"/>
  <cols>
    <col min="1" max="1" width="11.28515625" style="29" customWidth="1"/>
    <col min="2" max="2" width="133.140625" style="31" customWidth="1"/>
    <col min="3" max="16384" width="9.140625" style="21"/>
  </cols>
  <sheetData>
    <row r="1" spans="1:2" s="38" customFormat="1" ht="38.1" customHeight="1">
      <c r="A1" s="218" t="s">
        <v>500</v>
      </c>
      <c r="B1" s="218"/>
    </row>
    <row r="2" spans="1:2" ht="47.25" customHeight="1">
      <c r="A2" s="25" t="s">
        <v>362</v>
      </c>
      <c r="B2" s="23" t="s">
        <v>368</v>
      </c>
    </row>
    <row r="3" spans="1:2" ht="41.25" customHeight="1">
      <c r="A3" s="25" t="s">
        <v>363</v>
      </c>
      <c r="B3" s="23" t="s">
        <v>369</v>
      </c>
    </row>
    <row r="4" spans="1:2" ht="45.75" customHeight="1">
      <c r="A4" s="25" t="s">
        <v>364</v>
      </c>
      <c r="B4" s="23" t="s">
        <v>370</v>
      </c>
    </row>
    <row r="5" spans="1:2" ht="29.25" customHeight="1">
      <c r="A5" s="25" t="s">
        <v>365</v>
      </c>
      <c r="B5" s="23" t="s">
        <v>371</v>
      </c>
    </row>
    <row r="6" spans="1:2" ht="81.75" customHeight="1">
      <c r="A6" s="25" t="s">
        <v>366</v>
      </c>
      <c r="B6" s="23" t="s">
        <v>372</v>
      </c>
    </row>
    <row r="7" spans="1:2" ht="37.5" customHeight="1">
      <c r="A7" s="25" t="s">
        <v>367</v>
      </c>
      <c r="B7" s="23" t="s">
        <v>373</v>
      </c>
    </row>
    <row r="8" spans="1:2">
      <c r="A8" s="32"/>
      <c r="B8" s="33"/>
    </row>
    <row r="9" spans="1:2">
      <c r="A9" s="32"/>
      <c r="B9" s="33"/>
    </row>
    <row r="10" spans="1:2">
      <c r="A10" s="32"/>
      <c r="B10" s="33"/>
    </row>
    <row r="11" spans="1:2">
      <c r="A11" s="32"/>
      <c r="B11" s="33"/>
    </row>
    <row r="12" spans="1:2">
      <c r="A12" s="32"/>
      <c r="B12" s="33"/>
    </row>
    <row r="13" spans="1:2">
      <c r="A13" s="32"/>
      <c r="B13" s="33"/>
    </row>
    <row r="14" spans="1:2">
      <c r="A14" s="32"/>
      <c r="B14" s="33"/>
    </row>
    <row r="15" spans="1:2">
      <c r="A15" s="32"/>
      <c r="B15" s="33"/>
    </row>
    <row r="16" spans="1:2">
      <c r="A16" s="32"/>
      <c r="B16" s="33"/>
    </row>
    <row r="17" spans="1:2">
      <c r="A17" s="32"/>
      <c r="B17" s="33"/>
    </row>
    <row r="18" spans="1:2">
      <c r="A18" s="32"/>
      <c r="B18" s="33"/>
    </row>
    <row r="19" spans="1:2">
      <c r="A19" s="32"/>
      <c r="B19" s="33"/>
    </row>
    <row r="20" spans="1:2">
      <c r="A20" s="32"/>
      <c r="B20" s="33"/>
    </row>
    <row r="21" spans="1:2">
      <c r="A21" s="32"/>
      <c r="B21" s="33"/>
    </row>
    <row r="22" spans="1:2">
      <c r="A22" s="32"/>
      <c r="B22" s="33"/>
    </row>
    <row r="23" spans="1:2">
      <c r="A23" s="32"/>
      <c r="B23" s="33"/>
    </row>
    <row r="24" spans="1:2">
      <c r="A24" s="32"/>
      <c r="B24" s="33"/>
    </row>
    <row r="25" spans="1:2">
      <c r="A25" s="32"/>
      <c r="B25" s="33"/>
    </row>
  </sheetData>
  <mergeCells count="1">
    <mergeCell ref="A1:B1"/>
  </mergeCells>
  <pageMargins left="0.59055118110236227" right="7.874015748031496E-2" top="0.74803149606299213" bottom="0.74803149606299213" header="0.31496062992125984" footer="0.31496062992125984"/>
  <pageSetup paperSize="9" scale="65"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dimension ref="A1:B43"/>
  <sheetViews>
    <sheetView workbookViewId="0">
      <pane ySplit="1" topLeftCell="A2" activePane="bottomLeft" state="frozen"/>
      <selection activeCell="B112" sqref="B112:I113"/>
      <selection pane="bottomLeft" activeCell="B112" sqref="B112:I113"/>
    </sheetView>
  </sheetViews>
  <sheetFormatPr defaultRowHeight="18.75"/>
  <cols>
    <col min="1" max="1" width="11.28515625" style="29" customWidth="1"/>
    <col min="2" max="2" width="133.140625" style="31" customWidth="1"/>
    <col min="3" max="16384" width="9.140625" style="21"/>
  </cols>
  <sheetData>
    <row r="1" spans="1:2" s="38" customFormat="1" ht="38.1" customHeight="1">
      <c r="A1" s="218" t="s">
        <v>501</v>
      </c>
      <c r="B1" s="218"/>
    </row>
    <row r="2" spans="1:2" s="40" customFormat="1" ht="54">
      <c r="A2" s="25" t="s">
        <v>375</v>
      </c>
      <c r="B2" s="24" t="s">
        <v>413</v>
      </c>
    </row>
    <row r="3" spans="1:2" s="40" customFormat="1" ht="54">
      <c r="A3" s="25" t="s">
        <v>376</v>
      </c>
      <c r="B3" s="24" t="s">
        <v>414</v>
      </c>
    </row>
    <row r="4" spans="1:2" s="40" customFormat="1" ht="36">
      <c r="A4" s="25" t="s">
        <v>377</v>
      </c>
      <c r="B4" s="24" t="s">
        <v>415</v>
      </c>
    </row>
    <row r="5" spans="1:2" s="40" customFormat="1" ht="36">
      <c r="A5" s="25" t="s">
        <v>378</v>
      </c>
      <c r="B5" s="24" t="s">
        <v>416</v>
      </c>
    </row>
    <row r="6" spans="1:2" s="40" customFormat="1">
      <c r="A6" s="25" t="s">
        <v>379</v>
      </c>
      <c r="B6" s="24" t="s">
        <v>417</v>
      </c>
    </row>
    <row r="7" spans="1:2" s="40" customFormat="1" ht="36">
      <c r="A7" s="25" t="s">
        <v>380</v>
      </c>
      <c r="B7" s="24" t="s">
        <v>418</v>
      </c>
    </row>
    <row r="8" spans="1:2" s="40" customFormat="1" ht="54">
      <c r="A8" s="25" t="s">
        <v>381</v>
      </c>
      <c r="B8" s="24" t="s">
        <v>419</v>
      </c>
    </row>
    <row r="9" spans="1:2" s="40" customFormat="1" ht="54">
      <c r="A9" s="25" t="s">
        <v>382</v>
      </c>
      <c r="B9" s="24" t="s">
        <v>420</v>
      </c>
    </row>
    <row r="10" spans="1:2" s="40" customFormat="1" ht="54">
      <c r="A10" s="25" t="s">
        <v>383</v>
      </c>
      <c r="B10" s="24" t="s">
        <v>421</v>
      </c>
    </row>
    <row r="11" spans="1:2" s="40" customFormat="1">
      <c r="A11" s="25" t="s">
        <v>384</v>
      </c>
      <c r="B11" s="24" t="s">
        <v>422</v>
      </c>
    </row>
    <row r="12" spans="1:2" s="40" customFormat="1" ht="54">
      <c r="A12" s="25" t="s">
        <v>385</v>
      </c>
      <c r="B12" s="24" t="s">
        <v>423</v>
      </c>
    </row>
    <row r="13" spans="1:2" s="40" customFormat="1" ht="36">
      <c r="A13" s="25" t="s">
        <v>386</v>
      </c>
      <c r="B13" s="24" t="s">
        <v>424</v>
      </c>
    </row>
    <row r="14" spans="1:2" s="40" customFormat="1" ht="36">
      <c r="A14" s="25" t="s">
        <v>387</v>
      </c>
      <c r="B14" s="24" t="s">
        <v>425</v>
      </c>
    </row>
    <row r="15" spans="1:2" s="40" customFormat="1">
      <c r="A15" s="25" t="s">
        <v>388</v>
      </c>
      <c r="B15" s="24" t="s">
        <v>426</v>
      </c>
    </row>
    <row r="16" spans="1:2" s="40" customFormat="1">
      <c r="A16" s="25" t="s">
        <v>389</v>
      </c>
      <c r="B16" s="24" t="s">
        <v>427</v>
      </c>
    </row>
    <row r="17" spans="1:2" s="40" customFormat="1">
      <c r="A17" s="25" t="s">
        <v>390</v>
      </c>
      <c r="B17" s="24" t="s">
        <v>428</v>
      </c>
    </row>
    <row r="18" spans="1:2" s="40" customFormat="1">
      <c r="A18" s="25" t="s">
        <v>391</v>
      </c>
      <c r="B18" s="24" t="s">
        <v>429</v>
      </c>
    </row>
    <row r="19" spans="1:2" s="40" customFormat="1" ht="126">
      <c r="A19" s="25" t="s">
        <v>392</v>
      </c>
      <c r="B19" s="24" t="s">
        <v>430</v>
      </c>
    </row>
    <row r="20" spans="1:2" s="40" customFormat="1" ht="54">
      <c r="A20" s="25" t="s">
        <v>393</v>
      </c>
      <c r="B20" s="24" t="s">
        <v>431</v>
      </c>
    </row>
    <row r="21" spans="1:2" s="40" customFormat="1" ht="54">
      <c r="A21" s="25" t="s">
        <v>394</v>
      </c>
      <c r="B21" s="24" t="s">
        <v>432</v>
      </c>
    </row>
    <row r="22" spans="1:2" s="40" customFormat="1">
      <c r="A22" s="25" t="s">
        <v>395</v>
      </c>
      <c r="B22" s="24" t="s">
        <v>433</v>
      </c>
    </row>
    <row r="23" spans="1:2" s="40" customFormat="1">
      <c r="A23" s="25"/>
      <c r="B23" s="24" t="s">
        <v>374</v>
      </c>
    </row>
    <row r="24" spans="1:2" s="40" customFormat="1" ht="36">
      <c r="A24" s="25" t="s">
        <v>396</v>
      </c>
      <c r="B24" s="24" t="s">
        <v>434</v>
      </c>
    </row>
    <row r="25" spans="1:2" s="40" customFormat="1" ht="36">
      <c r="A25" s="25" t="s">
        <v>397</v>
      </c>
      <c r="B25" s="24" t="s">
        <v>462</v>
      </c>
    </row>
    <row r="26" spans="1:2" s="40" customFormat="1" ht="54">
      <c r="A26" s="25" t="s">
        <v>398</v>
      </c>
      <c r="B26" s="24" t="s">
        <v>435</v>
      </c>
    </row>
    <row r="27" spans="1:2" s="40" customFormat="1" ht="36">
      <c r="A27" s="25" t="s">
        <v>399</v>
      </c>
      <c r="B27" s="24" t="s">
        <v>436</v>
      </c>
    </row>
    <row r="28" spans="1:2" s="40" customFormat="1" ht="36">
      <c r="A28" s="25" t="s">
        <v>400</v>
      </c>
      <c r="B28" s="24" t="s">
        <v>437</v>
      </c>
    </row>
    <row r="29" spans="1:2" s="40" customFormat="1" ht="54">
      <c r="A29" s="25" t="s">
        <v>401</v>
      </c>
      <c r="B29" s="24" t="s">
        <v>438</v>
      </c>
    </row>
    <row r="30" spans="1:2" s="40" customFormat="1" ht="36">
      <c r="A30" s="25" t="s">
        <v>402</v>
      </c>
      <c r="B30" s="24" t="s">
        <v>439</v>
      </c>
    </row>
    <row r="31" spans="1:2" s="40" customFormat="1">
      <c r="A31" s="25" t="s">
        <v>403</v>
      </c>
      <c r="B31" s="24" t="s">
        <v>440</v>
      </c>
    </row>
    <row r="32" spans="1:2" s="40" customFormat="1">
      <c r="A32" s="25" t="s">
        <v>404</v>
      </c>
      <c r="B32" s="24" t="s">
        <v>441</v>
      </c>
    </row>
    <row r="33" spans="1:2" s="40" customFormat="1">
      <c r="A33" s="25" t="s">
        <v>405</v>
      </c>
      <c r="B33" s="24" t="s">
        <v>442</v>
      </c>
    </row>
    <row r="34" spans="1:2" s="40" customFormat="1">
      <c r="A34" s="25" t="s">
        <v>406</v>
      </c>
      <c r="B34" s="24" t="s">
        <v>443</v>
      </c>
    </row>
    <row r="35" spans="1:2" s="40" customFormat="1">
      <c r="A35" s="25" t="s">
        <v>407</v>
      </c>
      <c r="B35" s="24" t="s">
        <v>444</v>
      </c>
    </row>
    <row r="36" spans="1:2" s="40" customFormat="1">
      <c r="A36" s="25" t="s">
        <v>408</v>
      </c>
      <c r="B36" s="24" t="s">
        <v>445</v>
      </c>
    </row>
    <row r="37" spans="1:2" s="40" customFormat="1">
      <c r="A37" s="25" t="s">
        <v>409</v>
      </c>
      <c r="B37" s="24" t="s">
        <v>446</v>
      </c>
    </row>
    <row r="38" spans="1:2" s="40" customFormat="1" ht="36">
      <c r="A38" s="25" t="s">
        <v>410</v>
      </c>
      <c r="B38" s="24" t="s">
        <v>447</v>
      </c>
    </row>
    <row r="39" spans="1:2" s="40" customFormat="1">
      <c r="A39" s="25" t="s">
        <v>411</v>
      </c>
      <c r="B39" s="24" t="s">
        <v>448</v>
      </c>
    </row>
    <row r="40" spans="1:2" s="40" customFormat="1">
      <c r="A40" s="25" t="s">
        <v>412</v>
      </c>
      <c r="B40" s="24" t="s">
        <v>449</v>
      </c>
    </row>
    <row r="41" spans="1:2" s="40" customFormat="1">
      <c r="A41" s="29"/>
      <c r="B41" s="30"/>
    </row>
    <row r="42" spans="1:2" s="40" customFormat="1">
      <c r="A42" s="29"/>
      <c r="B42" s="30"/>
    </row>
    <row r="43" spans="1:2" s="40" customFormat="1">
      <c r="A43" s="29"/>
      <c r="B43" s="30"/>
    </row>
  </sheetData>
  <mergeCells count="1">
    <mergeCell ref="A1:B1"/>
  </mergeCells>
  <pageMargins left="0.59055118110236227" right="7.874015748031496E-2" top="0.74803149606299213" bottom="0.74803149606299213" header="0.31496062992125984" footer="0.31496062992125984"/>
  <pageSetup paperSize="9" scale="65"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dimension ref="A1:B18"/>
  <sheetViews>
    <sheetView workbookViewId="0">
      <pane ySplit="1" topLeftCell="A2" activePane="bottomLeft" state="frozen"/>
      <selection activeCell="B112" sqref="B112:I113"/>
      <selection pane="bottomLeft" sqref="A1:B1"/>
    </sheetView>
  </sheetViews>
  <sheetFormatPr defaultRowHeight="18.75"/>
  <cols>
    <col min="1" max="1" width="11.28515625" style="29" customWidth="1"/>
    <col min="2" max="2" width="133.140625" style="31" customWidth="1"/>
    <col min="3" max="16384" width="9.140625" style="21"/>
  </cols>
  <sheetData>
    <row r="1" spans="1:2" s="38" customFormat="1" ht="38.1" customHeight="1">
      <c r="A1" s="218" t="s">
        <v>502</v>
      </c>
      <c r="B1" s="218"/>
    </row>
    <row r="2" spans="1:2" s="38" customFormat="1" ht="57.75" customHeight="1">
      <c r="A2" s="25" t="s">
        <v>450</v>
      </c>
      <c r="B2" s="24" t="s">
        <v>456</v>
      </c>
    </row>
    <row r="3" spans="1:2" s="38" customFormat="1" ht="70.5" customHeight="1">
      <c r="A3" s="25" t="s">
        <v>451</v>
      </c>
      <c r="B3" s="24" t="s">
        <v>457</v>
      </c>
    </row>
    <row r="4" spans="1:2" s="38" customFormat="1" ht="45.75" customHeight="1">
      <c r="A4" s="25" t="s">
        <v>452</v>
      </c>
      <c r="B4" s="24" t="s">
        <v>458</v>
      </c>
    </row>
    <row r="5" spans="1:2" s="38" customFormat="1" ht="49.5" customHeight="1">
      <c r="A5" s="25" t="s">
        <v>453</v>
      </c>
      <c r="B5" s="24" t="s">
        <v>459</v>
      </c>
    </row>
    <row r="6" spans="1:2" s="38" customFormat="1" ht="42.75" customHeight="1">
      <c r="A6" s="25" t="s">
        <v>454</v>
      </c>
      <c r="B6" s="24" t="s">
        <v>460</v>
      </c>
    </row>
    <row r="7" spans="1:2" s="38" customFormat="1" ht="62.25" customHeight="1">
      <c r="A7" s="25" t="s">
        <v>455</v>
      </c>
      <c r="B7" s="24" t="s">
        <v>461</v>
      </c>
    </row>
    <row r="8" spans="1:2" s="38" customFormat="1">
      <c r="A8" s="39"/>
      <c r="B8" s="39"/>
    </row>
    <row r="9" spans="1:2" s="38" customFormat="1">
      <c r="A9" s="39"/>
      <c r="B9" s="39"/>
    </row>
    <row r="10" spans="1:2" s="38" customFormat="1">
      <c r="A10" s="39"/>
      <c r="B10" s="39"/>
    </row>
    <row r="11" spans="1:2">
      <c r="A11" s="32"/>
      <c r="B11" s="33"/>
    </row>
    <row r="12" spans="1:2">
      <c r="A12" s="32"/>
      <c r="B12" s="33"/>
    </row>
    <row r="13" spans="1:2">
      <c r="A13" s="32"/>
      <c r="B13" s="33"/>
    </row>
    <row r="14" spans="1:2">
      <c r="A14" s="32"/>
      <c r="B14" s="33"/>
    </row>
    <row r="15" spans="1:2">
      <c r="A15" s="32"/>
      <c r="B15" s="33"/>
    </row>
    <row r="16" spans="1:2">
      <c r="A16" s="32"/>
      <c r="B16" s="33"/>
    </row>
    <row r="17" spans="1:2">
      <c r="A17" s="32"/>
      <c r="B17" s="33"/>
    </row>
    <row r="18" spans="1:2">
      <c r="A18" s="32"/>
      <c r="B18" s="33"/>
    </row>
  </sheetData>
  <mergeCells count="1">
    <mergeCell ref="A1:B1"/>
  </mergeCells>
  <pageMargins left="0.59055118110236227" right="7.874015748031496E-2" top="0.74803149606299213" bottom="0.74803149606299213" header="0.31496062992125984" footer="0.31496062992125984"/>
  <pageSetup paperSize="9" scale="65"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dimension ref="A1:A207"/>
  <sheetViews>
    <sheetView workbookViewId="0"/>
  </sheetViews>
  <sheetFormatPr defaultRowHeight="15.75"/>
  <cols>
    <col min="1" max="1" width="132" style="89" customWidth="1"/>
  </cols>
  <sheetData>
    <row r="1" spans="1:1" ht="39" customHeight="1">
      <c r="A1" s="98" t="s">
        <v>616</v>
      </c>
    </row>
    <row r="2" spans="1:1" ht="14.25" customHeight="1">
      <c r="A2" s="82" t="s">
        <v>626</v>
      </c>
    </row>
    <row r="3" spans="1:1">
      <c r="A3" s="82" t="s">
        <v>504</v>
      </c>
    </row>
    <row r="4" spans="1:1">
      <c r="A4" s="82" t="s">
        <v>505</v>
      </c>
    </row>
    <row r="5" spans="1:1">
      <c r="A5" s="82"/>
    </row>
    <row r="6" spans="1:1">
      <c r="A6" s="83" t="s">
        <v>506</v>
      </c>
    </row>
    <row r="7" spans="1:1">
      <c r="A7" s="81"/>
    </row>
    <row r="8" spans="1:1" ht="60.75">
      <c r="A8" s="81" t="s">
        <v>507</v>
      </c>
    </row>
    <row r="9" spans="1:1">
      <c r="A9" s="81"/>
    </row>
    <row r="10" spans="1:1" ht="60.75">
      <c r="A10" s="81" t="s">
        <v>508</v>
      </c>
    </row>
    <row r="11" spans="1:1">
      <c r="A11" s="81"/>
    </row>
    <row r="12" spans="1:1" ht="45.75">
      <c r="A12" s="81" t="s">
        <v>509</v>
      </c>
    </row>
    <row r="13" spans="1:1">
      <c r="A13" s="81"/>
    </row>
    <row r="14" spans="1:1" ht="45.75">
      <c r="A14" s="81" t="s">
        <v>510</v>
      </c>
    </row>
    <row r="15" spans="1:1">
      <c r="A15" s="81"/>
    </row>
    <row r="16" spans="1:1" ht="45.75">
      <c r="A16" s="81" t="s">
        <v>511</v>
      </c>
    </row>
    <row r="17" spans="1:1">
      <c r="A17" s="81"/>
    </row>
    <row r="18" spans="1:1">
      <c r="A18" s="83" t="s">
        <v>512</v>
      </c>
    </row>
    <row r="19" spans="1:1">
      <c r="A19" s="81"/>
    </row>
    <row r="20" spans="1:1" ht="31.5">
      <c r="A20" s="83" t="s">
        <v>552</v>
      </c>
    </row>
    <row r="21" spans="1:1">
      <c r="A21" s="81"/>
    </row>
    <row r="22" spans="1:1" ht="31.5">
      <c r="A22" s="83" t="s">
        <v>553</v>
      </c>
    </row>
    <row r="23" spans="1:1">
      <c r="A23" s="81"/>
    </row>
    <row r="24" spans="1:1" ht="46.5">
      <c r="A24" s="83" t="s">
        <v>554</v>
      </c>
    </row>
    <row r="25" spans="1:1">
      <c r="A25" s="81"/>
    </row>
    <row r="26" spans="1:1" ht="31.5">
      <c r="A26" s="83" t="s">
        <v>555</v>
      </c>
    </row>
    <row r="27" spans="1:1">
      <c r="A27" s="83"/>
    </row>
    <row r="28" spans="1:1">
      <c r="A28" s="83" t="s">
        <v>556</v>
      </c>
    </row>
    <row r="29" spans="1:1">
      <c r="A29" s="81"/>
    </row>
    <row r="30" spans="1:1">
      <c r="A30" s="83" t="s">
        <v>557</v>
      </c>
    </row>
    <row r="31" spans="1:1">
      <c r="A31" s="81"/>
    </row>
    <row r="32" spans="1:1" ht="31.5">
      <c r="A32" s="83" t="s">
        <v>558</v>
      </c>
    </row>
    <row r="33" spans="1:1">
      <c r="A33" s="81"/>
    </row>
    <row r="34" spans="1:1">
      <c r="A34" s="81"/>
    </row>
    <row r="35" spans="1:1">
      <c r="A35" s="83" t="s">
        <v>513</v>
      </c>
    </row>
    <row r="36" spans="1:1">
      <c r="A36" s="81"/>
    </row>
    <row r="37" spans="1:1" ht="31.5">
      <c r="A37" s="83" t="s">
        <v>559</v>
      </c>
    </row>
    <row r="38" spans="1:1">
      <c r="A38" s="81"/>
    </row>
    <row r="39" spans="1:1">
      <c r="A39" s="81" t="s">
        <v>514</v>
      </c>
    </row>
    <row r="40" spans="1:1">
      <c r="A40" s="81" t="s">
        <v>515</v>
      </c>
    </row>
    <row r="41" spans="1:1">
      <c r="A41" s="81" t="s">
        <v>516</v>
      </c>
    </row>
    <row r="42" spans="1:1">
      <c r="A42" s="81" t="s">
        <v>517</v>
      </c>
    </row>
    <row r="43" spans="1:1" ht="30.75">
      <c r="A43" s="81" t="s">
        <v>518</v>
      </c>
    </row>
    <row r="44" spans="1:1">
      <c r="A44" s="81" t="s">
        <v>519</v>
      </c>
    </row>
    <row r="45" spans="1:1">
      <c r="A45" s="83" t="s">
        <v>560</v>
      </c>
    </row>
    <row r="46" spans="1:1">
      <c r="A46" s="81"/>
    </row>
    <row r="47" spans="1:1">
      <c r="A47" s="81" t="s">
        <v>561</v>
      </c>
    </row>
    <row r="48" spans="1:1">
      <c r="A48" s="81"/>
    </row>
    <row r="49" spans="1:1">
      <c r="A49" s="81" t="s">
        <v>562</v>
      </c>
    </row>
    <row r="50" spans="1:1">
      <c r="A50" s="81"/>
    </row>
    <row r="51" spans="1:1" ht="47.25">
      <c r="A51" s="81" t="s">
        <v>563</v>
      </c>
    </row>
    <row r="52" spans="1:1">
      <c r="A52" s="81"/>
    </row>
    <row r="53" spans="1:1">
      <c r="A53" s="81" t="s">
        <v>564</v>
      </c>
    </row>
    <row r="54" spans="1:1">
      <c r="A54" s="81"/>
    </row>
    <row r="55" spans="1:1" ht="47.25">
      <c r="A55" s="81" t="s">
        <v>565</v>
      </c>
    </row>
    <row r="56" spans="1:1">
      <c r="A56" s="81"/>
    </row>
    <row r="57" spans="1:1" ht="36.75" customHeight="1">
      <c r="A57" s="81" t="s">
        <v>566</v>
      </c>
    </row>
    <row r="58" spans="1:1">
      <c r="A58" s="81" t="s">
        <v>567</v>
      </c>
    </row>
    <row r="59" spans="1:1">
      <c r="A59" s="83"/>
    </row>
    <row r="60" spans="1:1">
      <c r="A60" s="81" t="s">
        <v>568</v>
      </c>
    </row>
    <row r="61" spans="1:1">
      <c r="A61" s="81"/>
    </row>
    <row r="62" spans="1:1" ht="47.25">
      <c r="A62" s="81" t="s">
        <v>569</v>
      </c>
    </row>
    <row r="63" spans="1:1">
      <c r="A63" s="81"/>
    </row>
    <row r="64" spans="1:1">
      <c r="A64" s="81" t="s">
        <v>570</v>
      </c>
    </row>
    <row r="65" spans="1:1">
      <c r="A65" s="81"/>
    </row>
    <row r="66" spans="1:1">
      <c r="A66" s="81" t="s">
        <v>520</v>
      </c>
    </row>
    <row r="67" spans="1:1">
      <c r="A67" s="81"/>
    </row>
    <row r="68" spans="1:1">
      <c r="A68" s="81" t="s">
        <v>521</v>
      </c>
    </row>
    <row r="69" spans="1:1">
      <c r="A69" s="81"/>
    </row>
    <row r="70" spans="1:1">
      <c r="A70" s="81" t="s">
        <v>522</v>
      </c>
    </row>
    <row r="71" spans="1:1">
      <c r="A71" s="81"/>
    </row>
    <row r="72" spans="1:1" ht="30.75">
      <c r="A72" s="81" t="s">
        <v>523</v>
      </c>
    </row>
    <row r="73" spans="1:1">
      <c r="A73" s="81"/>
    </row>
    <row r="74" spans="1:1">
      <c r="A74" s="81"/>
    </row>
    <row r="75" spans="1:1">
      <c r="A75" s="83" t="s">
        <v>524</v>
      </c>
    </row>
    <row r="76" spans="1:1">
      <c r="A76" s="81"/>
    </row>
    <row r="77" spans="1:1">
      <c r="A77" s="83" t="s">
        <v>525</v>
      </c>
    </row>
    <row r="78" spans="1:1">
      <c r="A78" s="81"/>
    </row>
    <row r="79" spans="1:1" ht="31.5">
      <c r="A79" s="81" t="s">
        <v>571</v>
      </c>
    </row>
    <row r="80" spans="1:1">
      <c r="A80" s="81"/>
    </row>
    <row r="81" spans="1:1" ht="31.5">
      <c r="A81" s="81" t="s">
        <v>572</v>
      </c>
    </row>
    <row r="82" spans="1:1">
      <c r="A82" s="81"/>
    </row>
    <row r="83" spans="1:1" ht="47.25">
      <c r="A83" s="81" t="s">
        <v>573</v>
      </c>
    </row>
    <row r="84" spans="1:1">
      <c r="A84" s="81"/>
    </row>
    <row r="85" spans="1:1">
      <c r="A85" s="83" t="s">
        <v>574</v>
      </c>
    </row>
    <row r="86" spans="1:1">
      <c r="A86" s="81"/>
    </row>
    <row r="87" spans="1:1" ht="30.75">
      <c r="A87" s="81" t="s">
        <v>526</v>
      </c>
    </row>
    <row r="88" spans="1:1">
      <c r="A88" s="81"/>
    </row>
    <row r="89" spans="1:1">
      <c r="A89" s="81" t="s">
        <v>527</v>
      </c>
    </row>
    <row r="90" spans="1:1">
      <c r="A90" s="81"/>
    </row>
    <row r="91" spans="1:1">
      <c r="A91" s="81" t="s">
        <v>528</v>
      </c>
    </row>
    <row r="92" spans="1:1">
      <c r="A92" s="81"/>
    </row>
    <row r="93" spans="1:1">
      <c r="A93" s="83" t="s">
        <v>575</v>
      </c>
    </row>
    <row r="94" spans="1:1">
      <c r="A94" s="81"/>
    </row>
    <row r="95" spans="1:1" ht="30.75">
      <c r="A95" s="81" t="s">
        <v>529</v>
      </c>
    </row>
    <row r="96" spans="1:1">
      <c r="A96" s="81"/>
    </row>
    <row r="97" spans="1:1">
      <c r="A97" s="83" t="s">
        <v>576</v>
      </c>
    </row>
    <row r="98" spans="1:1">
      <c r="A98" s="81"/>
    </row>
    <row r="99" spans="1:1" ht="30.75">
      <c r="A99" s="81" t="s">
        <v>577</v>
      </c>
    </row>
    <row r="100" spans="1:1" ht="47.25">
      <c r="A100" s="83" t="s">
        <v>578</v>
      </c>
    </row>
    <row r="101" spans="1:1">
      <c r="A101" s="81"/>
    </row>
    <row r="102" spans="1:1" ht="31.5">
      <c r="A102" s="83" t="s">
        <v>579</v>
      </c>
    </row>
    <row r="103" spans="1:1">
      <c r="A103" s="81"/>
    </row>
    <row r="104" spans="1:1">
      <c r="A104" s="83" t="s">
        <v>530</v>
      </c>
    </row>
    <row r="105" spans="1:1">
      <c r="A105" s="81"/>
    </row>
    <row r="106" spans="1:1" ht="47.25">
      <c r="A106" s="83" t="s">
        <v>580</v>
      </c>
    </row>
    <row r="107" spans="1:1">
      <c r="A107" s="81"/>
    </row>
    <row r="108" spans="1:1" ht="46.5">
      <c r="A108" s="81" t="s">
        <v>581</v>
      </c>
    </row>
    <row r="109" spans="1:1">
      <c r="A109" s="81"/>
    </row>
    <row r="110" spans="1:1">
      <c r="A110" s="81"/>
    </row>
    <row r="111" spans="1:1" ht="123.75">
      <c r="A111" s="83" t="s">
        <v>582</v>
      </c>
    </row>
    <row r="112" spans="1:1">
      <c r="A112" s="81"/>
    </row>
    <row r="113" spans="1:1" ht="62.25">
      <c r="A113" s="81" t="s">
        <v>583</v>
      </c>
    </row>
    <row r="114" spans="1:1">
      <c r="A114" s="81"/>
    </row>
    <row r="115" spans="1:1">
      <c r="A115" s="83" t="s">
        <v>531</v>
      </c>
    </row>
    <row r="116" spans="1:1">
      <c r="A116" s="81"/>
    </row>
    <row r="117" spans="1:1" ht="45.75">
      <c r="A117" s="81" t="s">
        <v>532</v>
      </c>
    </row>
    <row r="118" spans="1:1">
      <c r="A118" s="83"/>
    </row>
    <row r="119" spans="1:1" ht="63">
      <c r="A119" s="83" t="s">
        <v>584</v>
      </c>
    </row>
    <row r="120" spans="1:1">
      <c r="A120" s="81"/>
    </row>
    <row r="121" spans="1:1" ht="31.5">
      <c r="A121" s="83" t="s">
        <v>585</v>
      </c>
    </row>
    <row r="122" spans="1:1">
      <c r="A122" s="81"/>
    </row>
    <row r="123" spans="1:1">
      <c r="A123" s="83" t="s">
        <v>586</v>
      </c>
    </row>
    <row r="124" spans="1:1">
      <c r="A124" s="81"/>
    </row>
    <row r="125" spans="1:1">
      <c r="A125" s="83" t="s">
        <v>533</v>
      </c>
    </row>
    <row r="126" spans="1:1">
      <c r="A126" s="81"/>
    </row>
    <row r="127" spans="1:1" ht="47.25">
      <c r="A127" s="81" t="s">
        <v>587</v>
      </c>
    </row>
    <row r="128" spans="1:1">
      <c r="A128" s="81"/>
    </row>
    <row r="129" spans="1:1" ht="31.5">
      <c r="A129" s="81" t="s">
        <v>588</v>
      </c>
    </row>
    <row r="130" spans="1:1">
      <c r="A130" s="81"/>
    </row>
    <row r="131" spans="1:1">
      <c r="A131" s="90" t="s">
        <v>537</v>
      </c>
    </row>
    <row r="132" spans="1:1">
      <c r="A132" s="84" t="s">
        <v>549</v>
      </c>
    </row>
    <row r="133" spans="1:1">
      <c r="A133" s="85" t="s">
        <v>548</v>
      </c>
    </row>
    <row r="134" spans="1:1">
      <c r="A134" s="91" t="s">
        <v>609</v>
      </c>
    </row>
    <row r="135" spans="1:1">
      <c r="A135" s="91" t="s">
        <v>610</v>
      </c>
    </row>
    <row r="136" spans="1:1">
      <c r="A136" s="81"/>
    </row>
    <row r="137" spans="1:1" ht="78.75">
      <c r="A137" s="81" t="s">
        <v>589</v>
      </c>
    </row>
    <row r="138" spans="1:1">
      <c r="A138" s="81"/>
    </row>
    <row r="139" spans="1:1" ht="47.25">
      <c r="A139" s="81" t="s">
        <v>590</v>
      </c>
    </row>
    <row r="140" spans="1:1">
      <c r="A140" s="81"/>
    </row>
    <row r="141" spans="1:1" ht="63">
      <c r="A141" s="81" t="s">
        <v>591</v>
      </c>
    </row>
    <row r="142" spans="1:1">
      <c r="A142" s="81"/>
    </row>
    <row r="143" spans="1:1" ht="31.5">
      <c r="A143" s="81" t="s">
        <v>592</v>
      </c>
    </row>
    <row r="144" spans="1:1">
      <c r="A144" s="81"/>
    </row>
    <row r="145" spans="1:1" ht="46.5">
      <c r="A145" s="86" t="s">
        <v>593</v>
      </c>
    </row>
    <row r="146" spans="1:1" ht="15">
      <c r="A146" s="86"/>
    </row>
    <row r="147" spans="1:1" ht="45">
      <c r="A147" s="86" t="s">
        <v>534</v>
      </c>
    </row>
    <row r="148" spans="1:1" ht="15">
      <c r="A148" s="86"/>
    </row>
    <row r="149" spans="1:1" ht="30">
      <c r="A149" s="86" t="s">
        <v>535</v>
      </c>
    </row>
    <row r="150" spans="1:1" ht="15">
      <c r="A150" s="86"/>
    </row>
    <row r="151" spans="1:1" ht="30">
      <c r="A151" s="86" t="s">
        <v>538</v>
      </c>
    </row>
    <row r="152" spans="1:1" ht="15">
      <c r="A152" s="86"/>
    </row>
    <row r="153" spans="1:1" ht="30">
      <c r="A153" s="86" t="s">
        <v>536</v>
      </c>
    </row>
    <row r="154" spans="1:1" ht="15">
      <c r="A154" s="86"/>
    </row>
    <row r="155" spans="1:1" ht="15">
      <c r="A155" s="86"/>
    </row>
    <row r="156" spans="1:1" ht="15">
      <c r="A156" s="86"/>
    </row>
    <row r="157" spans="1:1" ht="15">
      <c r="A157" s="86"/>
    </row>
    <row r="158" spans="1:1" ht="15">
      <c r="A158" s="86"/>
    </row>
    <row r="159" spans="1:1" ht="15">
      <c r="A159" s="86"/>
    </row>
    <row r="160" spans="1:1" ht="15">
      <c r="A160" s="86"/>
    </row>
    <row r="161" spans="1:1" ht="15">
      <c r="A161" s="86"/>
    </row>
    <row r="162" spans="1:1" ht="15">
      <c r="A162" s="86"/>
    </row>
    <row r="163" spans="1:1" ht="15">
      <c r="A163" s="86"/>
    </row>
    <row r="164" spans="1:1" ht="15">
      <c r="A164" s="86"/>
    </row>
    <row r="165" spans="1:1">
      <c r="A165" s="81"/>
    </row>
    <row r="166" spans="1:1">
      <c r="A166" s="81"/>
    </row>
    <row r="167" spans="1:1" ht="13.5" customHeight="1">
      <c r="A167" s="87"/>
    </row>
    <row r="168" spans="1:1">
      <c r="A168" s="87"/>
    </row>
    <row r="169" spans="1:1">
      <c r="A169" s="92" t="s">
        <v>539</v>
      </c>
    </row>
    <row r="170" spans="1:1">
      <c r="A170" s="83"/>
    </row>
    <row r="171" spans="1:1">
      <c r="A171" s="88" t="s">
        <v>540</v>
      </c>
    </row>
    <row r="172" spans="1:1">
      <c r="A172" s="83"/>
    </row>
    <row r="173" spans="1:1" ht="31.5">
      <c r="A173" s="81" t="s">
        <v>594</v>
      </c>
    </row>
    <row r="174" spans="1:1">
      <c r="A174" s="81"/>
    </row>
    <row r="175" spans="1:1" ht="34.5">
      <c r="A175" s="81" t="s">
        <v>595</v>
      </c>
    </row>
    <row r="176" spans="1:1">
      <c r="A176" s="81"/>
    </row>
    <row r="177" spans="1:1" ht="31.5">
      <c r="A177" s="81" t="s">
        <v>596</v>
      </c>
    </row>
    <row r="178" spans="1:1">
      <c r="A178" s="81"/>
    </row>
    <row r="179" spans="1:1" ht="31.5">
      <c r="A179" s="83" t="s">
        <v>597</v>
      </c>
    </row>
    <row r="180" spans="1:1">
      <c r="A180" s="81"/>
    </row>
    <row r="181" spans="1:1">
      <c r="A181" s="81" t="s">
        <v>598</v>
      </c>
    </row>
    <row r="182" spans="1:1">
      <c r="A182" s="81"/>
    </row>
    <row r="183" spans="1:1" ht="31.5">
      <c r="A183" s="83" t="s">
        <v>599</v>
      </c>
    </row>
    <row r="184" spans="1:1">
      <c r="A184" s="81"/>
    </row>
    <row r="185" spans="1:1" ht="36.75">
      <c r="A185" s="81" t="s">
        <v>600</v>
      </c>
    </row>
    <row r="186" spans="1:1">
      <c r="A186" s="81"/>
    </row>
    <row r="187" spans="1:1">
      <c r="A187" s="81" t="s">
        <v>541</v>
      </c>
    </row>
    <row r="188" spans="1:1">
      <c r="A188" s="81"/>
    </row>
    <row r="189" spans="1:1">
      <c r="A189" s="81" t="s">
        <v>542</v>
      </c>
    </row>
    <row r="190" spans="1:1">
      <c r="A190" s="81"/>
    </row>
    <row r="191" spans="1:1" ht="31.5">
      <c r="A191" s="81" t="s">
        <v>601</v>
      </c>
    </row>
    <row r="192" spans="1:1">
      <c r="A192" s="81"/>
    </row>
    <row r="193" spans="1:1">
      <c r="A193" s="83" t="s">
        <v>602</v>
      </c>
    </row>
    <row r="194" spans="1:1">
      <c r="A194" s="81"/>
    </row>
    <row r="195" spans="1:1">
      <c r="A195" s="81" t="s">
        <v>603</v>
      </c>
    </row>
    <row r="196" spans="1:1">
      <c r="A196" s="81"/>
    </row>
    <row r="197" spans="1:1">
      <c r="A197" s="88" t="s">
        <v>543</v>
      </c>
    </row>
    <row r="198" spans="1:1">
      <c r="A198" s="81"/>
    </row>
    <row r="199" spans="1:1" ht="23.25" customHeight="1">
      <c r="A199" s="81" t="s">
        <v>604</v>
      </c>
    </row>
    <row r="200" spans="1:1">
      <c r="A200" s="81"/>
    </row>
    <row r="201" spans="1:1" ht="31.5">
      <c r="A201" s="81" t="s">
        <v>605</v>
      </c>
    </row>
    <row r="202" spans="1:1">
      <c r="A202" s="81"/>
    </row>
    <row r="203" spans="1:1" ht="31.5">
      <c r="A203" s="83" t="s">
        <v>606</v>
      </c>
    </row>
    <row r="204" spans="1:1">
      <c r="A204" s="81" t="s">
        <v>544</v>
      </c>
    </row>
    <row r="205" spans="1:1">
      <c r="A205" s="81"/>
    </row>
    <row r="206" spans="1:1">
      <c r="A206" s="81" t="s">
        <v>607</v>
      </c>
    </row>
    <row r="207" spans="1:1" ht="15.75" customHeight="1">
      <c r="A207" s="83" t="s">
        <v>608</v>
      </c>
    </row>
  </sheetData>
  <hyperlinks>
    <hyperlink ref="A132" r:id="rId1"/>
    <hyperlink ref="A1" location="ÇİZELGE!A1" display="BOYA GÖRE STANDART AĞIRLIK ÇİZELGESİ için tıklayınız"/>
  </hyperlinks>
  <pageMargins left="0.70866141732283472" right="0.70866141732283472" top="0.74803149606299213" bottom="0.35433070866141736" header="0.31496062992125984" footer="0.31496062992125984"/>
  <pageSetup paperSize="9" orientation="portrait" horizontalDpi="300" verticalDpi="300" r:id="rId2"/>
  <drawing r:id="rId3"/>
</worksheet>
</file>

<file path=xl/worksheets/sheet17.xml><?xml version="1.0" encoding="utf-8"?>
<worksheet xmlns="http://schemas.openxmlformats.org/spreadsheetml/2006/main" xmlns:r="http://schemas.openxmlformats.org/officeDocument/2006/relationships">
  <dimension ref="A1:G77"/>
  <sheetViews>
    <sheetView workbookViewId="0">
      <selection sqref="A1:G1"/>
    </sheetView>
  </sheetViews>
  <sheetFormatPr defaultRowHeight="15"/>
  <cols>
    <col min="1" max="3" width="13.7109375" customWidth="1"/>
    <col min="4" max="4" width="5.7109375" customWidth="1"/>
    <col min="5" max="7" width="13.7109375" customWidth="1"/>
  </cols>
  <sheetData>
    <row r="1" spans="1:7" ht="43.5" customHeight="1" thickBot="1">
      <c r="A1" s="225" t="s">
        <v>547</v>
      </c>
      <c r="B1" s="225"/>
      <c r="C1" s="225"/>
      <c r="D1" s="225"/>
      <c r="E1" s="225"/>
      <c r="F1" s="225"/>
      <c r="G1" s="225"/>
    </row>
    <row r="2" spans="1:7" ht="15" customHeight="1" thickBot="1">
      <c r="A2" s="221" t="s">
        <v>545</v>
      </c>
      <c r="B2" s="223" t="s">
        <v>546</v>
      </c>
      <c r="C2" s="223"/>
      <c r="E2" s="221" t="s">
        <v>545</v>
      </c>
      <c r="F2" s="223" t="s">
        <v>546</v>
      </c>
      <c r="G2" s="223"/>
    </row>
    <row r="3" spans="1:7" ht="15.75" thickBot="1">
      <c r="A3" s="222"/>
      <c r="B3" s="223"/>
      <c r="C3" s="223"/>
      <c r="E3" s="222"/>
      <c r="F3" s="223"/>
      <c r="G3" s="223"/>
    </row>
    <row r="4" spans="1:7" ht="39" customHeight="1" thickBot="1">
      <c r="A4" s="222" t="s">
        <v>613</v>
      </c>
      <c r="B4" s="223"/>
      <c r="C4" s="223"/>
      <c r="E4" s="222" t="s">
        <v>613</v>
      </c>
      <c r="F4" s="223"/>
      <c r="G4" s="223"/>
    </row>
    <row r="5" spans="1:7" ht="15.75" thickBot="1">
      <c r="A5" s="222"/>
      <c r="B5" s="220" t="s">
        <v>614</v>
      </c>
      <c r="C5" s="223" t="s">
        <v>615</v>
      </c>
      <c r="E5" s="222"/>
      <c r="F5" s="220" t="s">
        <v>614</v>
      </c>
      <c r="G5" s="223" t="s">
        <v>615</v>
      </c>
    </row>
    <row r="6" spans="1:7" ht="15.75" thickBot="1">
      <c r="A6" s="224"/>
      <c r="B6" s="220"/>
      <c r="C6" s="223"/>
      <c r="E6" s="224"/>
      <c r="F6" s="220"/>
      <c r="G6" s="223"/>
    </row>
    <row r="7" spans="1:7" ht="18.95" customHeight="1" thickBot="1">
      <c r="A7" s="93">
        <v>150</v>
      </c>
      <c r="B7" s="94">
        <v>55</v>
      </c>
      <c r="C7" s="94">
        <v>43</v>
      </c>
      <c r="E7" s="97">
        <v>182</v>
      </c>
      <c r="F7" s="97">
        <v>79</v>
      </c>
      <c r="G7" s="97">
        <v>65</v>
      </c>
    </row>
    <row r="8" spans="1:7" ht="18.95" customHeight="1" thickBot="1">
      <c r="A8" s="93">
        <v>151</v>
      </c>
      <c r="B8" s="94">
        <v>56</v>
      </c>
      <c r="C8" s="94">
        <v>44</v>
      </c>
      <c r="E8" s="97">
        <v>183</v>
      </c>
      <c r="F8" s="97">
        <v>80</v>
      </c>
      <c r="G8" s="97">
        <v>66</v>
      </c>
    </row>
    <row r="9" spans="1:7" ht="18.95" customHeight="1" thickBot="1">
      <c r="A9" s="93">
        <v>152</v>
      </c>
      <c r="B9" s="94">
        <v>56</v>
      </c>
      <c r="C9" s="94">
        <v>45</v>
      </c>
      <c r="E9" s="97">
        <v>184</v>
      </c>
      <c r="F9" s="97">
        <v>81</v>
      </c>
      <c r="G9" s="97">
        <v>66</v>
      </c>
    </row>
    <row r="10" spans="1:7" ht="18.95" customHeight="1" thickBot="1">
      <c r="A10" s="93">
        <v>153</v>
      </c>
      <c r="B10" s="94">
        <v>57</v>
      </c>
      <c r="C10" s="94">
        <v>45</v>
      </c>
      <c r="E10" s="97">
        <v>185</v>
      </c>
      <c r="F10" s="97">
        <v>82</v>
      </c>
      <c r="G10" s="97">
        <v>67</v>
      </c>
    </row>
    <row r="11" spans="1:7" ht="18.95" customHeight="1" thickBot="1">
      <c r="A11" s="93">
        <v>154</v>
      </c>
      <c r="B11" s="94">
        <v>57</v>
      </c>
      <c r="C11" s="94">
        <v>46</v>
      </c>
      <c r="E11" s="97">
        <v>186</v>
      </c>
      <c r="F11" s="97">
        <v>83</v>
      </c>
      <c r="G11" s="97">
        <v>68</v>
      </c>
    </row>
    <row r="12" spans="1:7" ht="18.95" customHeight="1" thickBot="1">
      <c r="A12" s="93">
        <v>155</v>
      </c>
      <c r="B12" s="94">
        <v>58</v>
      </c>
      <c r="C12" s="94">
        <v>46</v>
      </c>
      <c r="E12" s="97">
        <v>187</v>
      </c>
      <c r="F12" s="97">
        <v>84</v>
      </c>
      <c r="G12" s="97">
        <v>69</v>
      </c>
    </row>
    <row r="13" spans="1:7" ht="18.95" customHeight="1" thickBot="1">
      <c r="A13" s="93">
        <v>156</v>
      </c>
      <c r="B13" s="94">
        <v>59</v>
      </c>
      <c r="C13" s="94">
        <v>47</v>
      </c>
      <c r="E13" s="97">
        <v>188</v>
      </c>
      <c r="F13" s="97">
        <v>85</v>
      </c>
      <c r="G13" s="97">
        <v>69</v>
      </c>
    </row>
    <row r="14" spans="1:7" ht="18.95" customHeight="1" thickBot="1">
      <c r="A14" s="93">
        <v>157</v>
      </c>
      <c r="B14" s="94">
        <v>60</v>
      </c>
      <c r="C14" s="94">
        <v>48</v>
      </c>
      <c r="E14" s="97">
        <v>189</v>
      </c>
      <c r="F14" s="97">
        <v>86</v>
      </c>
      <c r="G14" s="97">
        <v>70</v>
      </c>
    </row>
    <row r="15" spans="1:7" ht="18.95" customHeight="1" thickBot="1">
      <c r="A15" s="93">
        <v>158</v>
      </c>
      <c r="B15" s="94">
        <v>61</v>
      </c>
      <c r="C15" s="94">
        <v>48</v>
      </c>
      <c r="E15" s="97">
        <v>190</v>
      </c>
      <c r="F15" s="97">
        <v>87</v>
      </c>
      <c r="G15" s="97">
        <v>71</v>
      </c>
    </row>
    <row r="16" spans="1:7" ht="18.95" customHeight="1" thickBot="1">
      <c r="A16" s="93">
        <v>159</v>
      </c>
      <c r="B16" s="94">
        <v>61</v>
      </c>
      <c r="C16" s="94">
        <v>49</v>
      </c>
      <c r="E16" s="97">
        <v>191</v>
      </c>
      <c r="F16" s="97">
        <v>88</v>
      </c>
      <c r="G16" s="97">
        <v>72</v>
      </c>
    </row>
    <row r="17" spans="1:7" ht="18.95" customHeight="1" thickBot="1">
      <c r="A17" s="93">
        <v>160</v>
      </c>
      <c r="B17" s="94">
        <v>61</v>
      </c>
      <c r="C17" s="94">
        <v>50</v>
      </c>
      <c r="E17" s="97">
        <v>192</v>
      </c>
      <c r="F17" s="97">
        <v>89</v>
      </c>
      <c r="G17" s="97">
        <v>73</v>
      </c>
    </row>
    <row r="18" spans="1:7" ht="18.95" customHeight="1" thickBot="1">
      <c r="A18" s="93">
        <v>161</v>
      </c>
      <c r="B18" s="94">
        <v>62</v>
      </c>
      <c r="C18" s="94">
        <v>50</v>
      </c>
      <c r="E18" s="97">
        <v>193</v>
      </c>
      <c r="F18" s="97">
        <v>90</v>
      </c>
      <c r="G18" s="97">
        <v>74</v>
      </c>
    </row>
    <row r="19" spans="1:7" ht="18.95" customHeight="1" thickBot="1">
      <c r="A19" s="93">
        <v>162</v>
      </c>
      <c r="B19" s="94">
        <v>63</v>
      </c>
      <c r="C19" s="94">
        <v>51</v>
      </c>
      <c r="E19" s="97">
        <v>194</v>
      </c>
      <c r="F19" s="97">
        <v>91</v>
      </c>
      <c r="G19" s="97">
        <v>75</v>
      </c>
    </row>
    <row r="20" spans="1:7" ht="18.95" customHeight="1" thickBot="1">
      <c r="A20" s="93">
        <v>163</v>
      </c>
      <c r="B20" s="94">
        <v>64</v>
      </c>
      <c r="C20" s="94">
        <v>51</v>
      </c>
      <c r="E20" s="97">
        <v>195</v>
      </c>
      <c r="F20" s="97">
        <v>92</v>
      </c>
      <c r="G20" s="97">
        <v>76</v>
      </c>
    </row>
    <row r="21" spans="1:7" ht="18.95" customHeight="1" thickBot="1">
      <c r="A21" s="93">
        <v>164</v>
      </c>
      <c r="B21" s="94">
        <v>64</v>
      </c>
      <c r="C21" s="94">
        <v>52</v>
      </c>
      <c r="E21" s="97">
        <v>196</v>
      </c>
      <c r="F21" s="97">
        <v>93</v>
      </c>
      <c r="G21" s="97">
        <v>77</v>
      </c>
    </row>
    <row r="22" spans="1:7" ht="18.95" customHeight="1" thickBot="1">
      <c r="A22" s="93">
        <v>165</v>
      </c>
      <c r="B22" s="94">
        <v>65</v>
      </c>
      <c r="C22" s="94">
        <v>53</v>
      </c>
      <c r="E22" s="97">
        <v>197</v>
      </c>
      <c r="F22" s="97">
        <v>94</v>
      </c>
      <c r="G22" s="97">
        <v>78</v>
      </c>
    </row>
    <row r="23" spans="1:7" ht="18.95" customHeight="1" thickBot="1">
      <c r="A23" s="93">
        <v>166</v>
      </c>
      <c r="B23" s="94">
        <v>66</v>
      </c>
      <c r="C23" s="94">
        <v>53</v>
      </c>
      <c r="E23" s="97">
        <v>198</v>
      </c>
      <c r="F23" s="97">
        <v>95</v>
      </c>
      <c r="G23" s="97">
        <v>79</v>
      </c>
    </row>
    <row r="24" spans="1:7" ht="18.95" customHeight="1" thickBot="1">
      <c r="A24" s="93">
        <v>167</v>
      </c>
      <c r="B24" s="94">
        <v>67</v>
      </c>
      <c r="C24" s="94">
        <v>54</v>
      </c>
      <c r="E24" s="97">
        <v>199</v>
      </c>
      <c r="F24" s="97">
        <v>96</v>
      </c>
      <c r="G24" s="97">
        <v>80</v>
      </c>
    </row>
    <row r="25" spans="1:7" ht="18.95" customHeight="1" thickBot="1">
      <c r="A25" s="93">
        <v>168</v>
      </c>
      <c r="B25" s="94">
        <v>68</v>
      </c>
      <c r="C25" s="94">
        <v>54</v>
      </c>
      <c r="E25" s="97">
        <v>200</v>
      </c>
      <c r="F25" s="97">
        <v>97</v>
      </c>
      <c r="G25" s="97">
        <v>81</v>
      </c>
    </row>
    <row r="26" spans="1:7" ht="18.95" customHeight="1" thickBot="1">
      <c r="A26" s="93">
        <v>169</v>
      </c>
      <c r="B26" s="94">
        <v>68</v>
      </c>
      <c r="C26" s="94">
        <v>55</v>
      </c>
      <c r="E26" s="97">
        <v>201</v>
      </c>
      <c r="F26" s="97">
        <v>98</v>
      </c>
      <c r="G26" s="97">
        <v>82</v>
      </c>
    </row>
    <row r="27" spans="1:7" ht="18.95" customHeight="1" thickBot="1">
      <c r="A27" s="93">
        <v>170</v>
      </c>
      <c r="B27" s="94">
        <v>69</v>
      </c>
      <c r="C27" s="94">
        <v>55</v>
      </c>
      <c r="E27" s="97">
        <v>202</v>
      </c>
      <c r="F27" s="97">
        <v>99</v>
      </c>
      <c r="G27" s="97">
        <v>83</v>
      </c>
    </row>
    <row r="28" spans="1:7" ht="18.95" customHeight="1" thickBot="1">
      <c r="A28" s="93">
        <v>171</v>
      </c>
      <c r="B28" s="94">
        <v>70</v>
      </c>
      <c r="C28" s="94">
        <v>57</v>
      </c>
      <c r="E28" s="97">
        <v>203</v>
      </c>
      <c r="F28" s="97">
        <v>100</v>
      </c>
      <c r="G28" s="97">
        <v>84</v>
      </c>
    </row>
    <row r="29" spans="1:7" ht="18.95" customHeight="1" thickBot="1">
      <c r="A29" s="93">
        <v>172</v>
      </c>
      <c r="B29" s="94">
        <v>71</v>
      </c>
      <c r="C29" s="94">
        <v>58</v>
      </c>
      <c r="E29" s="97">
        <v>204</v>
      </c>
      <c r="F29" s="97">
        <v>101</v>
      </c>
      <c r="G29" s="97">
        <v>85</v>
      </c>
    </row>
    <row r="30" spans="1:7" ht="18.95" customHeight="1" thickBot="1">
      <c r="A30" s="93">
        <v>173</v>
      </c>
      <c r="B30" s="94">
        <v>71</v>
      </c>
      <c r="C30" s="94">
        <v>58</v>
      </c>
      <c r="E30" s="97">
        <v>205</v>
      </c>
      <c r="F30" s="97">
        <v>102</v>
      </c>
      <c r="G30" s="97">
        <v>86</v>
      </c>
    </row>
    <row r="31" spans="1:7" ht="18.95" customHeight="1" thickBot="1">
      <c r="A31" s="93">
        <v>174</v>
      </c>
      <c r="B31" s="94">
        <v>72</v>
      </c>
      <c r="C31" s="94">
        <v>58</v>
      </c>
      <c r="E31" s="97">
        <v>206</v>
      </c>
      <c r="F31" s="97">
        <v>103</v>
      </c>
      <c r="G31" s="97">
        <v>87</v>
      </c>
    </row>
    <row r="32" spans="1:7" ht="18.95" customHeight="1" thickBot="1">
      <c r="A32" s="93">
        <v>175</v>
      </c>
      <c r="B32" s="94">
        <v>72</v>
      </c>
      <c r="C32" s="94">
        <v>59</v>
      </c>
      <c r="E32" s="97">
        <v>207</v>
      </c>
      <c r="F32" s="97">
        <v>104</v>
      </c>
      <c r="G32" s="97">
        <v>88</v>
      </c>
    </row>
    <row r="33" spans="1:7" ht="18.95" customHeight="1" thickBot="1">
      <c r="A33" s="93">
        <v>176</v>
      </c>
      <c r="B33" s="94">
        <v>73</v>
      </c>
      <c r="C33" s="94">
        <v>60</v>
      </c>
      <c r="E33" s="97">
        <v>208</v>
      </c>
      <c r="F33" s="97">
        <v>105</v>
      </c>
      <c r="G33" s="97">
        <v>89</v>
      </c>
    </row>
    <row r="34" spans="1:7" ht="18.95" customHeight="1" thickBot="1">
      <c r="A34" s="93">
        <v>177</v>
      </c>
      <c r="B34" s="94">
        <v>75</v>
      </c>
      <c r="C34" s="94">
        <v>61</v>
      </c>
      <c r="E34" s="97">
        <v>209</v>
      </c>
      <c r="F34" s="97">
        <v>106</v>
      </c>
      <c r="G34" s="97">
        <v>90</v>
      </c>
    </row>
    <row r="35" spans="1:7" ht="18.95" customHeight="1" thickBot="1">
      <c r="A35" s="93">
        <v>178</v>
      </c>
      <c r="B35" s="94">
        <v>75</v>
      </c>
      <c r="C35" s="94">
        <v>61</v>
      </c>
      <c r="E35" s="97">
        <v>210</v>
      </c>
      <c r="F35" s="97">
        <v>107</v>
      </c>
      <c r="G35" s="97">
        <v>91</v>
      </c>
    </row>
    <row r="36" spans="1:7" ht="18.95" customHeight="1" thickBot="1">
      <c r="A36" s="93">
        <v>179</v>
      </c>
      <c r="B36" s="95">
        <v>76</v>
      </c>
      <c r="C36" s="94">
        <v>62</v>
      </c>
    </row>
    <row r="37" spans="1:7" ht="18.95" customHeight="1" thickBot="1">
      <c r="A37" s="93">
        <v>180</v>
      </c>
      <c r="B37" s="95">
        <v>77</v>
      </c>
      <c r="C37" s="94">
        <v>63</v>
      </c>
    </row>
    <row r="38" spans="1:7" ht="18.95" customHeight="1" thickBot="1">
      <c r="A38" s="96">
        <v>181</v>
      </c>
      <c r="B38" s="96">
        <v>78</v>
      </c>
      <c r="C38" s="96">
        <v>64</v>
      </c>
    </row>
    <row r="76" spans="1:1">
      <c r="A76" s="19" t="s">
        <v>611</v>
      </c>
    </row>
    <row r="77" spans="1:1">
      <c r="A77" s="19" t="s">
        <v>612</v>
      </c>
    </row>
  </sheetData>
  <mergeCells count="11">
    <mergeCell ref="A1:G1"/>
    <mergeCell ref="F2:G4"/>
    <mergeCell ref="E2:E3"/>
    <mergeCell ref="E4:E6"/>
    <mergeCell ref="G5:G6"/>
    <mergeCell ref="F5:F6"/>
    <mergeCell ref="A2:A3"/>
    <mergeCell ref="B2:C4"/>
    <mergeCell ref="A4:A6"/>
    <mergeCell ref="B5:B6"/>
    <mergeCell ref="C5:C6"/>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dimension ref="A1:DE125"/>
  <sheetViews>
    <sheetView workbookViewId="0">
      <pane xSplit="1" topLeftCell="B1" activePane="topRight" state="frozen"/>
      <selection pane="topRight" activeCell="P81" sqref="P81"/>
    </sheetView>
  </sheetViews>
  <sheetFormatPr defaultColWidth="3.7109375" defaultRowHeight="15" customHeight="1"/>
  <cols>
    <col min="1" max="1" width="3" style="10" customWidth="1"/>
    <col min="2" max="2" width="3.7109375" style="11" customWidth="1"/>
    <col min="3" max="37" width="2.5703125" style="11" customWidth="1"/>
    <col min="38" max="38" width="3.7109375" style="11" customWidth="1"/>
    <col min="39" max="108" width="2.5703125" style="11" customWidth="1"/>
    <col min="109" max="109" width="2.85546875" style="11" customWidth="1"/>
    <col min="110" max="16384" width="3.7109375" style="11"/>
  </cols>
  <sheetData>
    <row r="1" spans="1:106" s="13" customFormat="1" ht="2.1" hidden="1" customHeight="1">
      <c r="A1" s="12"/>
      <c r="B1" s="67">
        <v>34</v>
      </c>
      <c r="C1" s="67">
        <v>35</v>
      </c>
      <c r="D1" s="67">
        <v>36</v>
      </c>
      <c r="E1" s="67">
        <v>37</v>
      </c>
      <c r="F1" s="67">
        <v>38</v>
      </c>
      <c r="G1" s="67">
        <v>39</v>
      </c>
      <c r="H1" s="67">
        <v>40</v>
      </c>
      <c r="I1" s="67">
        <v>41</v>
      </c>
      <c r="J1" s="67">
        <v>42</v>
      </c>
      <c r="K1" s="67">
        <v>43</v>
      </c>
      <c r="L1" s="67">
        <v>44</v>
      </c>
      <c r="M1" s="67">
        <v>45</v>
      </c>
      <c r="N1" s="67">
        <v>46</v>
      </c>
      <c r="O1" s="67">
        <v>47</v>
      </c>
      <c r="P1" s="67">
        <v>48</v>
      </c>
      <c r="Q1" s="67">
        <v>49</v>
      </c>
      <c r="R1" s="67">
        <v>50</v>
      </c>
      <c r="S1" s="67">
        <v>51</v>
      </c>
      <c r="T1" s="67">
        <v>52</v>
      </c>
      <c r="U1" s="67">
        <v>53</v>
      </c>
      <c r="V1" s="67">
        <v>54</v>
      </c>
      <c r="W1" s="67">
        <v>55</v>
      </c>
      <c r="X1" s="67">
        <v>56</v>
      </c>
      <c r="Y1" s="67">
        <v>57</v>
      </c>
      <c r="Z1" s="67">
        <v>58</v>
      </c>
      <c r="AA1" s="67">
        <v>59</v>
      </c>
      <c r="AB1" s="67">
        <v>60</v>
      </c>
      <c r="AC1" s="67">
        <v>61</v>
      </c>
      <c r="AD1" s="67">
        <v>62</v>
      </c>
      <c r="AE1" s="67">
        <v>63</v>
      </c>
      <c r="AF1" s="67">
        <v>64</v>
      </c>
      <c r="AG1" s="67">
        <v>65</v>
      </c>
      <c r="AH1" s="67">
        <v>66</v>
      </c>
      <c r="AI1" s="67">
        <v>67</v>
      </c>
      <c r="AJ1" s="67">
        <v>68</v>
      </c>
      <c r="AK1" s="67">
        <v>69</v>
      </c>
      <c r="AL1" s="67">
        <v>70</v>
      </c>
      <c r="AM1" s="67">
        <v>71</v>
      </c>
      <c r="AN1" s="67">
        <v>72</v>
      </c>
      <c r="AO1" s="67">
        <v>73</v>
      </c>
      <c r="AP1" s="67">
        <v>74</v>
      </c>
      <c r="AQ1" s="67">
        <v>75</v>
      </c>
      <c r="AR1" s="67">
        <v>76</v>
      </c>
      <c r="AS1" s="67">
        <v>77</v>
      </c>
      <c r="AT1" s="67">
        <v>78</v>
      </c>
      <c r="AU1" s="67">
        <v>79</v>
      </c>
      <c r="AV1" s="67">
        <v>80</v>
      </c>
      <c r="AW1" s="67">
        <v>81</v>
      </c>
      <c r="AX1" s="67">
        <v>82</v>
      </c>
      <c r="AY1" s="67">
        <v>83</v>
      </c>
      <c r="AZ1" s="67">
        <v>84</v>
      </c>
      <c r="BA1" s="67">
        <v>85</v>
      </c>
      <c r="BB1" s="67">
        <v>86</v>
      </c>
      <c r="BC1" s="67">
        <v>87</v>
      </c>
      <c r="BD1" s="67">
        <v>88</v>
      </c>
      <c r="BE1" s="67">
        <v>89</v>
      </c>
      <c r="BF1" s="67">
        <v>90</v>
      </c>
      <c r="BG1" s="67">
        <v>91</v>
      </c>
      <c r="BH1" s="67">
        <v>92</v>
      </c>
      <c r="BI1" s="67">
        <v>93</v>
      </c>
      <c r="BJ1" s="67">
        <v>94</v>
      </c>
      <c r="BK1" s="67">
        <v>95</v>
      </c>
      <c r="BL1" s="67">
        <v>96</v>
      </c>
      <c r="BM1" s="67">
        <v>97</v>
      </c>
      <c r="BN1" s="67">
        <v>98</v>
      </c>
      <c r="BO1" s="67">
        <v>99</v>
      </c>
      <c r="BP1" s="67">
        <v>100</v>
      </c>
      <c r="BQ1" s="67">
        <v>101</v>
      </c>
      <c r="BR1" s="67">
        <v>102</v>
      </c>
      <c r="BS1" s="67">
        <v>103</v>
      </c>
      <c r="BT1" s="67">
        <v>104</v>
      </c>
      <c r="BU1" s="67">
        <v>105</v>
      </c>
      <c r="BV1" s="67">
        <v>106</v>
      </c>
      <c r="BW1" s="67">
        <v>107</v>
      </c>
      <c r="BX1" s="67">
        <v>108</v>
      </c>
      <c r="BY1" s="67">
        <v>109</v>
      </c>
      <c r="BZ1" s="67">
        <v>110</v>
      </c>
      <c r="CA1" s="67">
        <v>111</v>
      </c>
      <c r="CB1" s="67">
        <v>112</v>
      </c>
      <c r="CC1" s="67">
        <v>113</v>
      </c>
      <c r="CD1" s="67">
        <v>114</v>
      </c>
      <c r="CE1" s="67">
        <v>115</v>
      </c>
      <c r="CF1" s="67">
        <v>116</v>
      </c>
      <c r="CG1" s="67">
        <v>117</v>
      </c>
      <c r="CH1" s="67">
        <v>118</v>
      </c>
      <c r="CI1" s="67">
        <v>119</v>
      </c>
      <c r="CJ1" s="67">
        <v>120</v>
      </c>
      <c r="CK1" s="67">
        <v>121</v>
      </c>
      <c r="CL1" s="67">
        <v>122</v>
      </c>
      <c r="CM1" s="67">
        <v>123</v>
      </c>
      <c r="CN1" s="67">
        <v>124</v>
      </c>
      <c r="CO1" s="67">
        <v>125</v>
      </c>
      <c r="CP1" s="67">
        <v>126</v>
      </c>
      <c r="CQ1" s="67">
        <v>127</v>
      </c>
      <c r="CR1" s="67">
        <v>128</v>
      </c>
      <c r="CS1" s="67">
        <v>129</v>
      </c>
      <c r="CT1" s="67">
        <v>130</v>
      </c>
      <c r="CU1" s="67">
        <v>131</v>
      </c>
      <c r="CV1" s="67">
        <v>132</v>
      </c>
      <c r="CW1" s="67">
        <v>133</v>
      </c>
      <c r="CX1" s="67">
        <v>134</v>
      </c>
      <c r="CY1" s="67">
        <v>135</v>
      </c>
      <c r="CZ1" s="67">
        <v>136</v>
      </c>
      <c r="DA1" s="67">
        <v>137</v>
      </c>
      <c r="DB1" s="67">
        <v>138</v>
      </c>
    </row>
    <row r="2" spans="1:106" s="18" customFormat="1" ht="2.1" hidden="1" customHeight="1">
      <c r="A2" s="14">
        <v>149</v>
      </c>
      <c r="B2" s="15" t="s">
        <v>620</v>
      </c>
      <c r="C2" s="15" t="s">
        <v>620</v>
      </c>
      <c r="D2" s="15" t="s">
        <v>620</v>
      </c>
      <c r="E2" s="15" t="s">
        <v>620</v>
      </c>
      <c r="F2" s="15" t="s">
        <v>620</v>
      </c>
      <c r="G2" s="15" t="s">
        <v>620</v>
      </c>
      <c r="H2" s="15" t="s">
        <v>620</v>
      </c>
      <c r="I2" s="15" t="s">
        <v>620</v>
      </c>
      <c r="J2" s="15" t="s">
        <v>624</v>
      </c>
      <c r="K2" s="15" t="s">
        <v>624</v>
      </c>
      <c r="L2" s="15" t="s">
        <v>624</v>
      </c>
      <c r="M2" s="15" t="s">
        <v>624</v>
      </c>
      <c r="N2" s="15" t="s">
        <v>624</v>
      </c>
      <c r="O2" s="15" t="s">
        <v>624</v>
      </c>
      <c r="P2" s="15" t="s">
        <v>624</v>
      </c>
      <c r="Q2" s="15" t="s">
        <v>624</v>
      </c>
      <c r="R2" s="15" t="s">
        <v>624</v>
      </c>
      <c r="S2" s="15" t="s">
        <v>624</v>
      </c>
      <c r="T2" s="15" t="s">
        <v>624</v>
      </c>
      <c r="U2" s="15" t="s">
        <v>624</v>
      </c>
      <c r="V2" s="15" t="s">
        <v>624</v>
      </c>
      <c r="W2" s="15" t="s">
        <v>624</v>
      </c>
      <c r="X2" s="15" t="s">
        <v>624</v>
      </c>
      <c r="Y2" s="15" t="s">
        <v>624</v>
      </c>
      <c r="Z2" s="15" t="s">
        <v>624</v>
      </c>
      <c r="AA2" s="15" t="s">
        <v>624</v>
      </c>
      <c r="AB2" s="15" t="s">
        <v>624</v>
      </c>
      <c r="AC2" s="15" t="s">
        <v>624</v>
      </c>
      <c r="AD2" s="15" t="s">
        <v>624</v>
      </c>
      <c r="AE2" s="15" t="s">
        <v>624</v>
      </c>
      <c r="AF2" s="15" t="s">
        <v>624</v>
      </c>
      <c r="AG2" s="15" t="s">
        <v>624</v>
      </c>
      <c r="AH2" s="15" t="s">
        <v>624</v>
      </c>
      <c r="AI2" s="15" t="s">
        <v>624</v>
      </c>
      <c r="AJ2" s="15" t="s">
        <v>624</v>
      </c>
      <c r="AK2" s="15" t="s">
        <v>624</v>
      </c>
      <c r="AL2" s="15" t="s">
        <v>624</v>
      </c>
      <c r="AM2" s="15" t="s">
        <v>624</v>
      </c>
      <c r="AN2" s="15" t="s">
        <v>624</v>
      </c>
      <c r="AO2" s="15" t="s">
        <v>624</v>
      </c>
      <c r="AP2" s="15" t="s">
        <v>624</v>
      </c>
      <c r="AQ2" s="15" t="s">
        <v>624</v>
      </c>
      <c r="AR2" s="15" t="s">
        <v>624</v>
      </c>
      <c r="AS2" s="15" t="s">
        <v>624</v>
      </c>
      <c r="AT2" s="15" t="s">
        <v>624</v>
      </c>
      <c r="AU2" s="15" t="s">
        <v>624</v>
      </c>
      <c r="AV2" s="15" t="s">
        <v>624</v>
      </c>
      <c r="AW2" s="15" t="s">
        <v>624</v>
      </c>
      <c r="AX2" s="15" t="s">
        <v>624</v>
      </c>
      <c r="AY2" s="15" t="s">
        <v>624</v>
      </c>
      <c r="AZ2" s="15" t="s">
        <v>624</v>
      </c>
      <c r="BA2" s="15" t="s">
        <v>621</v>
      </c>
      <c r="BB2" s="15" t="s">
        <v>621</v>
      </c>
      <c r="BC2" s="15" t="s">
        <v>621</v>
      </c>
      <c r="BD2" s="15" t="s">
        <v>621</v>
      </c>
      <c r="BE2" s="15" t="s">
        <v>621</v>
      </c>
      <c r="BF2" s="15" t="s">
        <v>621</v>
      </c>
      <c r="BG2" s="15" t="s">
        <v>621</v>
      </c>
      <c r="BH2" s="15" t="s">
        <v>621</v>
      </c>
      <c r="BI2" s="15" t="s">
        <v>621</v>
      </c>
      <c r="BJ2" s="15" t="s">
        <v>621</v>
      </c>
      <c r="BK2" s="15" t="s">
        <v>621</v>
      </c>
      <c r="BL2" s="15" t="s">
        <v>621</v>
      </c>
      <c r="BM2" s="15" t="s">
        <v>621</v>
      </c>
      <c r="BN2" s="15" t="s">
        <v>621</v>
      </c>
      <c r="BO2" s="15" t="s">
        <v>621</v>
      </c>
      <c r="BP2" s="15" t="s">
        <v>621</v>
      </c>
      <c r="BQ2" s="15" t="s">
        <v>621</v>
      </c>
      <c r="BR2" s="15" t="s">
        <v>621</v>
      </c>
      <c r="BS2" s="15" t="s">
        <v>621</v>
      </c>
      <c r="BT2" s="15" t="s">
        <v>621</v>
      </c>
      <c r="BU2" s="15" t="s">
        <v>621</v>
      </c>
      <c r="BV2" s="15" t="s">
        <v>621</v>
      </c>
      <c r="BW2" s="15" t="s">
        <v>621</v>
      </c>
      <c r="BX2" s="15" t="s">
        <v>621</v>
      </c>
      <c r="BY2" s="15" t="s">
        <v>621</v>
      </c>
      <c r="BZ2" s="15" t="s">
        <v>621</v>
      </c>
      <c r="CA2" s="15" t="s">
        <v>621</v>
      </c>
      <c r="CB2" s="15" t="s">
        <v>621</v>
      </c>
      <c r="CC2" s="15" t="s">
        <v>621</v>
      </c>
      <c r="CD2" s="15" t="s">
        <v>621</v>
      </c>
      <c r="CE2" s="15" t="s">
        <v>621</v>
      </c>
      <c r="CF2" s="15" t="s">
        <v>621</v>
      </c>
      <c r="CG2" s="15" t="s">
        <v>621</v>
      </c>
      <c r="CH2" s="15" t="s">
        <v>621</v>
      </c>
      <c r="CI2" s="15" t="s">
        <v>621</v>
      </c>
      <c r="CJ2" s="15" t="s">
        <v>621</v>
      </c>
      <c r="CK2" s="15" t="s">
        <v>621</v>
      </c>
      <c r="CL2" s="15" t="s">
        <v>621</v>
      </c>
      <c r="CM2" s="15" t="s">
        <v>621</v>
      </c>
      <c r="CN2" s="15" t="s">
        <v>621</v>
      </c>
      <c r="CO2" s="15" t="s">
        <v>621</v>
      </c>
      <c r="CP2" s="15" t="s">
        <v>621</v>
      </c>
      <c r="CQ2" s="15" t="s">
        <v>621</v>
      </c>
      <c r="CR2" s="15" t="s">
        <v>621</v>
      </c>
      <c r="CS2" s="15" t="s">
        <v>621</v>
      </c>
      <c r="CT2" s="15" t="s">
        <v>621</v>
      </c>
      <c r="CU2" s="15" t="s">
        <v>621</v>
      </c>
      <c r="CV2" s="15" t="s">
        <v>621</v>
      </c>
      <c r="CW2" s="15" t="s">
        <v>621</v>
      </c>
      <c r="CX2" s="15" t="s">
        <v>621</v>
      </c>
      <c r="CY2" s="15" t="s">
        <v>621</v>
      </c>
      <c r="CZ2" s="15" t="s">
        <v>621</v>
      </c>
      <c r="DA2" s="15" t="s">
        <v>621</v>
      </c>
      <c r="DB2" s="15" t="s">
        <v>621</v>
      </c>
    </row>
    <row r="3" spans="1:106" s="18" customFormat="1" ht="2.1" hidden="1" customHeight="1">
      <c r="A3" s="14">
        <v>150</v>
      </c>
      <c r="B3" s="66" t="s">
        <v>620</v>
      </c>
      <c r="C3" s="66" t="s">
        <v>620</v>
      </c>
      <c r="D3" s="66" t="s">
        <v>620</v>
      </c>
      <c r="E3" s="66" t="s">
        <v>620</v>
      </c>
      <c r="F3" s="66" t="s">
        <v>620</v>
      </c>
      <c r="G3" s="66" t="s">
        <v>620</v>
      </c>
      <c r="H3" s="66" t="s">
        <v>620</v>
      </c>
      <c r="I3" s="66" t="s">
        <v>620</v>
      </c>
      <c r="J3" s="66" t="s">
        <v>620</v>
      </c>
      <c r="K3" s="65" t="s">
        <v>624</v>
      </c>
      <c r="L3" s="65" t="s">
        <v>624</v>
      </c>
      <c r="M3" s="65" t="s">
        <v>624</v>
      </c>
      <c r="N3" s="65" t="s">
        <v>624</v>
      </c>
      <c r="O3" s="65" t="s">
        <v>624</v>
      </c>
      <c r="P3" s="65" t="s">
        <v>624</v>
      </c>
      <c r="Q3" s="65" t="s">
        <v>624</v>
      </c>
      <c r="R3" s="65" t="s">
        <v>624</v>
      </c>
      <c r="S3" s="65" t="s">
        <v>624</v>
      </c>
      <c r="T3" s="65" t="s">
        <v>624</v>
      </c>
      <c r="U3" s="65" t="s">
        <v>624</v>
      </c>
      <c r="V3" s="65" t="s">
        <v>624</v>
      </c>
      <c r="W3" s="65" t="s">
        <v>624</v>
      </c>
      <c r="X3" s="66" t="s">
        <v>624</v>
      </c>
      <c r="Y3" s="66" t="s">
        <v>624</v>
      </c>
      <c r="Z3" s="66" t="s">
        <v>624</v>
      </c>
      <c r="AA3" s="66" t="s">
        <v>624</v>
      </c>
      <c r="AB3" s="66" t="s">
        <v>624</v>
      </c>
      <c r="AC3" s="66" t="s">
        <v>624</v>
      </c>
      <c r="AD3" s="66" t="s">
        <v>624</v>
      </c>
      <c r="AE3" s="66" t="s">
        <v>624</v>
      </c>
      <c r="AF3" s="66" t="s">
        <v>624</v>
      </c>
      <c r="AG3" s="66" t="s">
        <v>624</v>
      </c>
      <c r="AH3" s="66" t="s">
        <v>624</v>
      </c>
      <c r="AI3" s="66" t="s">
        <v>624</v>
      </c>
      <c r="AJ3" s="66" t="s">
        <v>624</v>
      </c>
      <c r="AK3" s="66" t="s">
        <v>624</v>
      </c>
      <c r="AL3" s="66" t="s">
        <v>624</v>
      </c>
      <c r="AM3" s="66" t="s">
        <v>624</v>
      </c>
      <c r="AN3" s="66" t="s">
        <v>624</v>
      </c>
      <c r="AO3" s="66" t="s">
        <v>624</v>
      </c>
      <c r="AP3" s="66" t="s">
        <v>624</v>
      </c>
      <c r="AQ3" s="66" t="s">
        <v>624</v>
      </c>
      <c r="AR3" s="66" t="s">
        <v>624</v>
      </c>
      <c r="AS3" s="66" t="s">
        <v>624</v>
      </c>
      <c r="AT3" s="66" t="s">
        <v>624</v>
      </c>
      <c r="AU3" s="66" t="s">
        <v>624</v>
      </c>
      <c r="AV3" s="66" t="s">
        <v>624</v>
      </c>
      <c r="AW3" s="66" t="s">
        <v>624</v>
      </c>
      <c r="AX3" s="66" t="s">
        <v>624</v>
      </c>
      <c r="AY3" s="66" t="s">
        <v>624</v>
      </c>
      <c r="AZ3" s="66" t="s">
        <v>624</v>
      </c>
      <c r="BA3" s="66" t="s">
        <v>624</v>
      </c>
      <c r="BB3" s="66" t="s">
        <v>621</v>
      </c>
      <c r="BC3" s="66" t="s">
        <v>621</v>
      </c>
      <c r="BD3" s="66" t="s">
        <v>621</v>
      </c>
      <c r="BE3" s="66" t="s">
        <v>621</v>
      </c>
      <c r="BF3" s="66" t="s">
        <v>621</v>
      </c>
      <c r="BG3" s="66" t="s">
        <v>621</v>
      </c>
      <c r="BH3" s="66" t="s">
        <v>621</v>
      </c>
      <c r="BI3" s="66" t="s">
        <v>621</v>
      </c>
      <c r="BJ3" s="66" t="s">
        <v>621</v>
      </c>
      <c r="BK3" s="66" t="s">
        <v>621</v>
      </c>
      <c r="BL3" s="66" t="s">
        <v>621</v>
      </c>
      <c r="BM3" s="66" t="s">
        <v>621</v>
      </c>
      <c r="BN3" s="66" t="s">
        <v>621</v>
      </c>
      <c r="BO3" s="66" t="s">
        <v>621</v>
      </c>
      <c r="BP3" s="66" t="s">
        <v>621</v>
      </c>
      <c r="BQ3" s="66" t="s">
        <v>621</v>
      </c>
      <c r="BR3" s="66" t="s">
        <v>621</v>
      </c>
      <c r="BS3" s="66" t="s">
        <v>621</v>
      </c>
      <c r="BT3" s="66" t="s">
        <v>621</v>
      </c>
      <c r="BU3" s="66" t="s">
        <v>621</v>
      </c>
      <c r="BV3" s="66" t="s">
        <v>621</v>
      </c>
      <c r="BW3" s="66" t="s">
        <v>621</v>
      </c>
      <c r="BX3" s="66" t="s">
        <v>621</v>
      </c>
      <c r="BY3" s="66" t="s">
        <v>621</v>
      </c>
      <c r="BZ3" s="66" t="s">
        <v>621</v>
      </c>
      <c r="CA3" s="66" t="s">
        <v>621</v>
      </c>
      <c r="CB3" s="66" t="s">
        <v>621</v>
      </c>
      <c r="CC3" s="66" t="s">
        <v>621</v>
      </c>
      <c r="CD3" s="66" t="s">
        <v>621</v>
      </c>
      <c r="CE3" s="66" t="s">
        <v>621</v>
      </c>
      <c r="CF3" s="66" t="s">
        <v>621</v>
      </c>
      <c r="CG3" s="66" t="s">
        <v>621</v>
      </c>
      <c r="CH3" s="66" t="s">
        <v>621</v>
      </c>
      <c r="CI3" s="66" t="s">
        <v>621</v>
      </c>
      <c r="CJ3" s="66" t="s">
        <v>621</v>
      </c>
      <c r="CK3" s="66" t="s">
        <v>621</v>
      </c>
      <c r="CL3" s="66" t="s">
        <v>621</v>
      </c>
      <c r="CM3" s="66" t="s">
        <v>621</v>
      </c>
      <c r="CN3" s="66" t="s">
        <v>621</v>
      </c>
      <c r="CO3" s="66" t="s">
        <v>621</v>
      </c>
      <c r="CP3" s="66" t="s">
        <v>621</v>
      </c>
      <c r="CQ3" s="66" t="s">
        <v>621</v>
      </c>
      <c r="CR3" s="66" t="s">
        <v>621</v>
      </c>
      <c r="CS3" s="66" t="s">
        <v>621</v>
      </c>
      <c r="CT3" s="66" t="s">
        <v>621</v>
      </c>
      <c r="CU3" s="66" t="s">
        <v>621</v>
      </c>
      <c r="CV3" s="66" t="s">
        <v>621</v>
      </c>
      <c r="CW3" s="66" t="s">
        <v>621</v>
      </c>
      <c r="CX3" s="66" t="s">
        <v>621</v>
      </c>
      <c r="CY3" s="66" t="s">
        <v>621</v>
      </c>
      <c r="CZ3" s="66" t="s">
        <v>621</v>
      </c>
      <c r="DA3" s="66" t="s">
        <v>621</v>
      </c>
      <c r="DB3" s="66" t="s">
        <v>621</v>
      </c>
    </row>
    <row r="4" spans="1:106" s="18" customFormat="1" ht="2.1" hidden="1" customHeight="1">
      <c r="A4" s="14">
        <v>151</v>
      </c>
      <c r="B4" s="66" t="s">
        <v>620</v>
      </c>
      <c r="C4" s="66" t="s">
        <v>620</v>
      </c>
      <c r="D4" s="66" t="s">
        <v>620</v>
      </c>
      <c r="E4" s="66" t="s">
        <v>620</v>
      </c>
      <c r="F4" s="66" t="s">
        <v>620</v>
      </c>
      <c r="G4" s="66" t="s">
        <v>620</v>
      </c>
      <c r="H4" s="66" t="s">
        <v>620</v>
      </c>
      <c r="I4" s="66" t="s">
        <v>620</v>
      </c>
      <c r="J4" s="66" t="s">
        <v>620</v>
      </c>
      <c r="K4" s="66" t="s">
        <v>620</v>
      </c>
      <c r="L4" s="65" t="s">
        <v>624</v>
      </c>
      <c r="M4" s="65" t="s">
        <v>624</v>
      </c>
      <c r="N4" s="65" t="s">
        <v>624</v>
      </c>
      <c r="O4" s="65" t="s">
        <v>624</v>
      </c>
      <c r="P4" s="65" t="s">
        <v>624</v>
      </c>
      <c r="Q4" s="65" t="s">
        <v>624</v>
      </c>
      <c r="R4" s="65" t="s">
        <v>624</v>
      </c>
      <c r="S4" s="65" t="s">
        <v>624</v>
      </c>
      <c r="T4" s="65" t="s">
        <v>624</v>
      </c>
      <c r="U4" s="65" t="s">
        <v>624</v>
      </c>
      <c r="V4" s="65" t="s">
        <v>624</v>
      </c>
      <c r="W4" s="65" t="s">
        <v>624</v>
      </c>
      <c r="X4" s="65" t="s">
        <v>624</v>
      </c>
      <c r="Y4" s="66" t="s">
        <v>624</v>
      </c>
      <c r="Z4" s="66" t="s">
        <v>624</v>
      </c>
      <c r="AA4" s="66" t="s">
        <v>624</v>
      </c>
      <c r="AB4" s="66" t="s">
        <v>624</v>
      </c>
      <c r="AC4" s="66" t="s">
        <v>624</v>
      </c>
      <c r="AD4" s="66" t="s">
        <v>624</v>
      </c>
      <c r="AE4" s="66" t="s">
        <v>624</v>
      </c>
      <c r="AF4" s="66" t="s">
        <v>624</v>
      </c>
      <c r="AG4" s="66" t="s">
        <v>624</v>
      </c>
      <c r="AH4" s="66" t="s">
        <v>624</v>
      </c>
      <c r="AI4" s="66" t="s">
        <v>624</v>
      </c>
      <c r="AJ4" s="66" t="s">
        <v>624</v>
      </c>
      <c r="AK4" s="66" t="s">
        <v>624</v>
      </c>
      <c r="AL4" s="66" t="s">
        <v>624</v>
      </c>
      <c r="AM4" s="66" t="s">
        <v>624</v>
      </c>
      <c r="AN4" s="66" t="s">
        <v>624</v>
      </c>
      <c r="AO4" s="66" t="s">
        <v>624</v>
      </c>
      <c r="AP4" s="66" t="s">
        <v>624</v>
      </c>
      <c r="AQ4" s="66" t="s">
        <v>624</v>
      </c>
      <c r="AR4" s="66" t="s">
        <v>624</v>
      </c>
      <c r="AS4" s="66" t="s">
        <v>624</v>
      </c>
      <c r="AT4" s="66" t="s">
        <v>624</v>
      </c>
      <c r="AU4" s="66" t="s">
        <v>624</v>
      </c>
      <c r="AV4" s="66" t="s">
        <v>624</v>
      </c>
      <c r="AW4" s="66" t="s">
        <v>624</v>
      </c>
      <c r="AX4" s="66" t="s">
        <v>624</v>
      </c>
      <c r="AY4" s="66" t="s">
        <v>624</v>
      </c>
      <c r="AZ4" s="66" t="s">
        <v>624</v>
      </c>
      <c r="BA4" s="66" t="s">
        <v>624</v>
      </c>
      <c r="BB4" s="66" t="s">
        <v>624</v>
      </c>
      <c r="BC4" s="66" t="s">
        <v>621</v>
      </c>
      <c r="BD4" s="66" t="s">
        <v>621</v>
      </c>
      <c r="BE4" s="66" t="s">
        <v>621</v>
      </c>
      <c r="BF4" s="66" t="s">
        <v>621</v>
      </c>
      <c r="BG4" s="66" t="s">
        <v>621</v>
      </c>
      <c r="BH4" s="66" t="s">
        <v>621</v>
      </c>
      <c r="BI4" s="66" t="s">
        <v>621</v>
      </c>
      <c r="BJ4" s="66" t="s">
        <v>621</v>
      </c>
      <c r="BK4" s="66" t="s">
        <v>621</v>
      </c>
      <c r="BL4" s="66" t="s">
        <v>621</v>
      </c>
      <c r="BM4" s="66" t="s">
        <v>621</v>
      </c>
      <c r="BN4" s="66" t="s">
        <v>621</v>
      </c>
      <c r="BO4" s="66" t="s">
        <v>621</v>
      </c>
      <c r="BP4" s="66" t="s">
        <v>621</v>
      </c>
      <c r="BQ4" s="66" t="s">
        <v>621</v>
      </c>
      <c r="BR4" s="66" t="s">
        <v>621</v>
      </c>
      <c r="BS4" s="66" t="s">
        <v>621</v>
      </c>
      <c r="BT4" s="66" t="s">
        <v>621</v>
      </c>
      <c r="BU4" s="66" t="s">
        <v>621</v>
      </c>
      <c r="BV4" s="66" t="s">
        <v>621</v>
      </c>
      <c r="BW4" s="66" t="s">
        <v>621</v>
      </c>
      <c r="BX4" s="66" t="s">
        <v>621</v>
      </c>
      <c r="BY4" s="66" t="s">
        <v>621</v>
      </c>
      <c r="BZ4" s="66" t="s">
        <v>621</v>
      </c>
      <c r="CA4" s="66" t="s">
        <v>621</v>
      </c>
      <c r="CB4" s="66" t="s">
        <v>621</v>
      </c>
      <c r="CC4" s="66" t="s">
        <v>621</v>
      </c>
      <c r="CD4" s="66" t="s">
        <v>621</v>
      </c>
      <c r="CE4" s="66" t="s">
        <v>621</v>
      </c>
      <c r="CF4" s="66" t="s">
        <v>621</v>
      </c>
      <c r="CG4" s="66" t="s">
        <v>621</v>
      </c>
      <c r="CH4" s="66" t="s">
        <v>621</v>
      </c>
      <c r="CI4" s="66" t="s">
        <v>621</v>
      </c>
      <c r="CJ4" s="66" t="s">
        <v>621</v>
      </c>
      <c r="CK4" s="66" t="s">
        <v>621</v>
      </c>
      <c r="CL4" s="66" t="s">
        <v>621</v>
      </c>
      <c r="CM4" s="66" t="s">
        <v>621</v>
      </c>
      <c r="CN4" s="66" t="s">
        <v>621</v>
      </c>
      <c r="CO4" s="66" t="s">
        <v>621</v>
      </c>
      <c r="CP4" s="66" t="s">
        <v>621</v>
      </c>
      <c r="CQ4" s="66" t="s">
        <v>621</v>
      </c>
      <c r="CR4" s="66" t="s">
        <v>621</v>
      </c>
      <c r="CS4" s="66" t="s">
        <v>621</v>
      </c>
      <c r="CT4" s="66" t="s">
        <v>621</v>
      </c>
      <c r="CU4" s="66" t="s">
        <v>621</v>
      </c>
      <c r="CV4" s="66" t="s">
        <v>621</v>
      </c>
      <c r="CW4" s="66" t="s">
        <v>621</v>
      </c>
      <c r="CX4" s="66" t="s">
        <v>621</v>
      </c>
      <c r="CY4" s="66" t="s">
        <v>621</v>
      </c>
      <c r="CZ4" s="66" t="s">
        <v>621</v>
      </c>
      <c r="DA4" s="66" t="s">
        <v>621</v>
      </c>
      <c r="DB4" s="66" t="s">
        <v>621</v>
      </c>
    </row>
    <row r="5" spans="1:106" s="18" customFormat="1" ht="2.1" hidden="1" customHeight="1">
      <c r="A5" s="14">
        <v>152</v>
      </c>
      <c r="B5" s="66" t="s">
        <v>620</v>
      </c>
      <c r="C5" s="66" t="s">
        <v>620</v>
      </c>
      <c r="D5" s="66" t="s">
        <v>620</v>
      </c>
      <c r="E5" s="66" t="s">
        <v>620</v>
      </c>
      <c r="F5" s="66" t="s">
        <v>620</v>
      </c>
      <c r="G5" s="66" t="s">
        <v>620</v>
      </c>
      <c r="H5" s="66" t="s">
        <v>620</v>
      </c>
      <c r="I5" s="66" t="s">
        <v>620</v>
      </c>
      <c r="J5" s="66" t="s">
        <v>620</v>
      </c>
      <c r="K5" s="66" t="s">
        <v>620</v>
      </c>
      <c r="L5" s="66" t="s">
        <v>620</v>
      </c>
      <c r="M5" s="65" t="s">
        <v>624</v>
      </c>
      <c r="N5" s="65" t="s">
        <v>624</v>
      </c>
      <c r="O5" s="65" t="s">
        <v>624</v>
      </c>
      <c r="P5" s="65" t="s">
        <v>624</v>
      </c>
      <c r="Q5" s="65" t="s">
        <v>624</v>
      </c>
      <c r="R5" s="65" t="s">
        <v>624</v>
      </c>
      <c r="S5" s="65" t="s">
        <v>624</v>
      </c>
      <c r="T5" s="65" t="s">
        <v>624</v>
      </c>
      <c r="U5" s="65" t="s">
        <v>624</v>
      </c>
      <c r="V5" s="65" t="s">
        <v>624</v>
      </c>
      <c r="W5" s="65" t="s">
        <v>624</v>
      </c>
      <c r="X5" s="65" t="s">
        <v>624</v>
      </c>
      <c r="Y5" s="66" t="s">
        <v>624</v>
      </c>
      <c r="Z5" s="66" t="s">
        <v>624</v>
      </c>
      <c r="AA5" s="66" t="s">
        <v>624</v>
      </c>
      <c r="AB5" s="66" t="s">
        <v>624</v>
      </c>
      <c r="AC5" s="66" t="s">
        <v>624</v>
      </c>
      <c r="AD5" s="66" t="s">
        <v>624</v>
      </c>
      <c r="AE5" s="66" t="s">
        <v>624</v>
      </c>
      <c r="AF5" s="66" t="s">
        <v>624</v>
      </c>
      <c r="AG5" s="66" t="s">
        <v>624</v>
      </c>
      <c r="AH5" s="66" t="s">
        <v>624</v>
      </c>
      <c r="AI5" s="66" t="s">
        <v>624</v>
      </c>
      <c r="AJ5" s="66" t="s">
        <v>624</v>
      </c>
      <c r="AK5" s="66" t="s">
        <v>624</v>
      </c>
      <c r="AL5" s="66" t="s">
        <v>624</v>
      </c>
      <c r="AM5" s="66" t="s">
        <v>624</v>
      </c>
      <c r="AN5" s="66" t="s">
        <v>624</v>
      </c>
      <c r="AO5" s="66" t="s">
        <v>624</v>
      </c>
      <c r="AP5" s="66" t="s">
        <v>624</v>
      </c>
      <c r="AQ5" s="66" t="s">
        <v>624</v>
      </c>
      <c r="AR5" s="66" t="s">
        <v>624</v>
      </c>
      <c r="AS5" s="66" t="s">
        <v>624</v>
      </c>
      <c r="AT5" s="66" t="s">
        <v>624</v>
      </c>
      <c r="AU5" s="66" t="s">
        <v>624</v>
      </c>
      <c r="AV5" s="66" t="s">
        <v>624</v>
      </c>
      <c r="AW5" s="66" t="s">
        <v>624</v>
      </c>
      <c r="AX5" s="66" t="s">
        <v>624</v>
      </c>
      <c r="AY5" s="66" t="s">
        <v>624</v>
      </c>
      <c r="AZ5" s="66" t="s">
        <v>624</v>
      </c>
      <c r="BA5" s="66" t="s">
        <v>624</v>
      </c>
      <c r="BB5" s="66" t="s">
        <v>624</v>
      </c>
      <c r="BC5" s="66" t="s">
        <v>621</v>
      </c>
      <c r="BD5" s="66" t="s">
        <v>621</v>
      </c>
      <c r="BE5" s="66" t="s">
        <v>621</v>
      </c>
      <c r="BF5" s="66" t="s">
        <v>621</v>
      </c>
      <c r="BG5" s="66" t="s">
        <v>621</v>
      </c>
      <c r="BH5" s="66" t="s">
        <v>621</v>
      </c>
      <c r="BI5" s="66" t="s">
        <v>621</v>
      </c>
      <c r="BJ5" s="66" t="s">
        <v>621</v>
      </c>
      <c r="BK5" s="66" t="s">
        <v>621</v>
      </c>
      <c r="BL5" s="66" t="s">
        <v>621</v>
      </c>
      <c r="BM5" s="66" t="s">
        <v>621</v>
      </c>
      <c r="BN5" s="66" t="s">
        <v>621</v>
      </c>
      <c r="BO5" s="66" t="s">
        <v>621</v>
      </c>
      <c r="BP5" s="66" t="s">
        <v>621</v>
      </c>
      <c r="BQ5" s="66" t="s">
        <v>621</v>
      </c>
      <c r="BR5" s="66" t="s">
        <v>621</v>
      </c>
      <c r="BS5" s="66" t="s">
        <v>621</v>
      </c>
      <c r="BT5" s="66" t="s">
        <v>621</v>
      </c>
      <c r="BU5" s="66" t="s">
        <v>621</v>
      </c>
      <c r="BV5" s="66" t="s">
        <v>621</v>
      </c>
      <c r="BW5" s="66" t="s">
        <v>621</v>
      </c>
      <c r="BX5" s="66" t="s">
        <v>621</v>
      </c>
      <c r="BY5" s="66" t="s">
        <v>621</v>
      </c>
      <c r="BZ5" s="66" t="s">
        <v>621</v>
      </c>
      <c r="CA5" s="66" t="s">
        <v>621</v>
      </c>
      <c r="CB5" s="66" t="s">
        <v>621</v>
      </c>
      <c r="CC5" s="66" t="s">
        <v>621</v>
      </c>
      <c r="CD5" s="66" t="s">
        <v>621</v>
      </c>
      <c r="CE5" s="66" t="s">
        <v>621</v>
      </c>
      <c r="CF5" s="66" t="s">
        <v>621</v>
      </c>
      <c r="CG5" s="66" t="s">
        <v>621</v>
      </c>
      <c r="CH5" s="66" t="s">
        <v>621</v>
      </c>
      <c r="CI5" s="66" t="s">
        <v>621</v>
      </c>
      <c r="CJ5" s="66" t="s">
        <v>621</v>
      </c>
      <c r="CK5" s="66" t="s">
        <v>621</v>
      </c>
      <c r="CL5" s="66" t="s">
        <v>621</v>
      </c>
      <c r="CM5" s="66" t="s">
        <v>621</v>
      </c>
      <c r="CN5" s="66" t="s">
        <v>621</v>
      </c>
      <c r="CO5" s="66" t="s">
        <v>621</v>
      </c>
      <c r="CP5" s="66" t="s">
        <v>621</v>
      </c>
      <c r="CQ5" s="66" t="s">
        <v>621</v>
      </c>
      <c r="CR5" s="66" t="s">
        <v>621</v>
      </c>
      <c r="CS5" s="66" t="s">
        <v>621</v>
      </c>
      <c r="CT5" s="66" t="s">
        <v>621</v>
      </c>
      <c r="CU5" s="66" t="s">
        <v>621</v>
      </c>
      <c r="CV5" s="66" t="s">
        <v>621</v>
      </c>
      <c r="CW5" s="66" t="s">
        <v>621</v>
      </c>
      <c r="CX5" s="66" t="s">
        <v>621</v>
      </c>
      <c r="CY5" s="66" t="s">
        <v>621</v>
      </c>
      <c r="CZ5" s="66" t="s">
        <v>621</v>
      </c>
      <c r="DA5" s="66" t="s">
        <v>621</v>
      </c>
      <c r="DB5" s="66" t="s">
        <v>621</v>
      </c>
    </row>
    <row r="6" spans="1:106" s="18" customFormat="1" ht="2.1" hidden="1" customHeight="1">
      <c r="A6" s="14">
        <v>153</v>
      </c>
      <c r="B6" s="66" t="s">
        <v>623</v>
      </c>
      <c r="C6" s="16" t="s">
        <v>2</v>
      </c>
      <c r="D6" s="16" t="s">
        <v>2</v>
      </c>
      <c r="E6" s="16" t="s">
        <v>2</v>
      </c>
      <c r="F6" s="16" t="s">
        <v>2</v>
      </c>
      <c r="G6" s="16" t="s">
        <v>2</v>
      </c>
      <c r="H6" s="16" t="s">
        <v>2</v>
      </c>
      <c r="I6" s="16" t="s">
        <v>2</v>
      </c>
      <c r="J6" s="16" t="s">
        <v>2</v>
      </c>
      <c r="K6" s="16" t="s">
        <v>2</v>
      </c>
      <c r="L6" s="16" t="s">
        <v>2</v>
      </c>
      <c r="M6" s="17" t="s">
        <v>629</v>
      </c>
      <c r="N6" s="17" t="s">
        <v>629</v>
      </c>
      <c r="O6" s="17" t="s">
        <v>629</v>
      </c>
      <c r="P6" s="17" t="s">
        <v>629</v>
      </c>
      <c r="Q6" s="17" t="s">
        <v>629</v>
      </c>
      <c r="R6" s="17" t="s">
        <v>629</v>
      </c>
      <c r="S6" s="17" t="s">
        <v>629</v>
      </c>
      <c r="T6" s="17" t="s">
        <v>629</v>
      </c>
      <c r="U6" s="17" t="s">
        <v>629</v>
      </c>
      <c r="V6" s="17" t="s">
        <v>629</v>
      </c>
      <c r="W6" s="17" t="s">
        <v>629</v>
      </c>
      <c r="X6" s="17" t="s">
        <v>629</v>
      </c>
      <c r="Y6" s="17" t="s">
        <v>629</v>
      </c>
      <c r="Z6" s="16" t="s">
        <v>1</v>
      </c>
      <c r="AA6" s="16" t="s">
        <v>1</v>
      </c>
      <c r="AB6" s="16" t="s">
        <v>1</v>
      </c>
      <c r="AC6" s="16" t="s">
        <v>1</v>
      </c>
      <c r="AD6" s="16" t="s">
        <v>1</v>
      </c>
      <c r="AE6" s="16" t="s">
        <v>1</v>
      </c>
      <c r="AF6" s="16" t="s">
        <v>1</v>
      </c>
      <c r="AG6" s="16" t="s">
        <v>1</v>
      </c>
      <c r="AH6" s="16" t="s">
        <v>1</v>
      </c>
      <c r="AI6" s="16" t="s">
        <v>1</v>
      </c>
      <c r="AJ6" s="16" t="s">
        <v>1</v>
      </c>
      <c r="AK6" s="16" t="s">
        <v>1</v>
      </c>
      <c r="AL6" s="16" t="s">
        <v>1</v>
      </c>
      <c r="AM6" s="16" t="s">
        <v>1</v>
      </c>
      <c r="AN6" s="16" t="s">
        <v>1</v>
      </c>
      <c r="AO6" s="16" t="s">
        <v>1</v>
      </c>
      <c r="AP6" s="16" t="s">
        <v>1</v>
      </c>
      <c r="AQ6" s="16" t="s">
        <v>1</v>
      </c>
      <c r="AR6" s="16" t="s">
        <v>1</v>
      </c>
      <c r="AS6" s="16" t="s">
        <v>1</v>
      </c>
      <c r="AT6" s="16" t="s">
        <v>1</v>
      </c>
      <c r="AU6" s="16" t="s">
        <v>1</v>
      </c>
      <c r="AV6" s="16" t="s">
        <v>1</v>
      </c>
      <c r="AW6" s="16" t="s">
        <v>1</v>
      </c>
      <c r="AX6" s="16" t="s">
        <v>1</v>
      </c>
      <c r="AY6" s="16" t="s">
        <v>1</v>
      </c>
      <c r="AZ6" s="16" t="s">
        <v>1</v>
      </c>
      <c r="BA6" s="16" t="s">
        <v>1</v>
      </c>
      <c r="BB6" s="16" t="s">
        <v>1</v>
      </c>
      <c r="BC6" s="16" t="s">
        <v>1</v>
      </c>
      <c r="BD6" s="66" t="s">
        <v>622</v>
      </c>
      <c r="BE6" s="66" t="s">
        <v>622</v>
      </c>
      <c r="BF6" s="66" t="s">
        <v>622</v>
      </c>
      <c r="BG6" s="66" t="s">
        <v>622</v>
      </c>
      <c r="BH6" s="66" t="s">
        <v>622</v>
      </c>
      <c r="BI6" s="66" t="s">
        <v>622</v>
      </c>
      <c r="BJ6" s="66" t="s">
        <v>622</v>
      </c>
      <c r="BK6" s="66" t="s">
        <v>622</v>
      </c>
      <c r="BL6" s="66" t="s">
        <v>622</v>
      </c>
      <c r="BM6" s="66" t="s">
        <v>622</v>
      </c>
      <c r="BN6" s="15" t="s">
        <v>622</v>
      </c>
      <c r="BO6" s="15" t="s">
        <v>622</v>
      </c>
      <c r="BP6" s="15" t="s">
        <v>622</v>
      </c>
      <c r="BQ6" s="15" t="s">
        <v>622</v>
      </c>
      <c r="BR6" s="15" t="s">
        <v>622</v>
      </c>
      <c r="BS6" s="15" t="s">
        <v>622</v>
      </c>
      <c r="BT6" s="15" t="s">
        <v>622</v>
      </c>
      <c r="BU6" s="15" t="s">
        <v>622</v>
      </c>
      <c r="BV6" s="15" t="s">
        <v>622</v>
      </c>
      <c r="BW6" s="15" t="s">
        <v>622</v>
      </c>
      <c r="BX6" s="15" t="s">
        <v>622</v>
      </c>
      <c r="BY6" s="15" t="s">
        <v>622</v>
      </c>
      <c r="BZ6" s="15" t="s">
        <v>622</v>
      </c>
      <c r="CA6" s="15" t="s">
        <v>622</v>
      </c>
      <c r="CB6" s="15" t="s">
        <v>622</v>
      </c>
      <c r="CC6" s="15" t="s">
        <v>622</v>
      </c>
      <c r="CD6" s="15" t="s">
        <v>622</v>
      </c>
      <c r="CE6" s="15" t="s">
        <v>622</v>
      </c>
      <c r="CF6" s="15" t="s">
        <v>622</v>
      </c>
      <c r="CG6" s="15" t="s">
        <v>622</v>
      </c>
      <c r="CH6" s="15" t="s">
        <v>622</v>
      </c>
      <c r="CI6" s="15" t="s">
        <v>622</v>
      </c>
      <c r="CJ6" s="15" t="s">
        <v>622</v>
      </c>
      <c r="CK6" s="15" t="s">
        <v>622</v>
      </c>
      <c r="CL6" s="15" t="s">
        <v>622</v>
      </c>
      <c r="CM6" s="15" t="s">
        <v>622</v>
      </c>
      <c r="CN6" s="15" t="s">
        <v>622</v>
      </c>
      <c r="CO6" s="15" t="s">
        <v>622</v>
      </c>
      <c r="CP6" s="15" t="s">
        <v>622</v>
      </c>
      <c r="CQ6" s="15" t="s">
        <v>622</v>
      </c>
      <c r="CR6" s="15" t="s">
        <v>622</v>
      </c>
      <c r="CS6" s="15" t="s">
        <v>622</v>
      </c>
      <c r="CT6" s="15" t="s">
        <v>622</v>
      </c>
      <c r="CU6" s="15" t="s">
        <v>622</v>
      </c>
      <c r="CV6" s="15" t="s">
        <v>622</v>
      </c>
      <c r="CW6" s="15" t="s">
        <v>622</v>
      </c>
      <c r="CX6" s="15" t="s">
        <v>622</v>
      </c>
      <c r="CY6" s="15" t="s">
        <v>622</v>
      </c>
      <c r="CZ6" s="15" t="s">
        <v>622</v>
      </c>
      <c r="DA6" s="15" t="s">
        <v>622</v>
      </c>
      <c r="DB6" s="15" t="s">
        <v>622</v>
      </c>
    </row>
    <row r="7" spans="1:106" s="18" customFormat="1" ht="2.1" hidden="1" customHeight="1">
      <c r="A7" s="14">
        <v>154</v>
      </c>
      <c r="B7" s="66" t="s">
        <v>623</v>
      </c>
      <c r="C7" s="66" t="s">
        <v>623</v>
      </c>
      <c r="D7" s="16" t="s">
        <v>2</v>
      </c>
      <c r="E7" s="16" t="s">
        <v>2</v>
      </c>
      <c r="F7" s="16" t="s">
        <v>2</v>
      </c>
      <c r="G7" s="16" t="s">
        <v>2</v>
      </c>
      <c r="H7" s="16" t="s">
        <v>2</v>
      </c>
      <c r="I7" s="16" t="s">
        <v>2</v>
      </c>
      <c r="J7" s="16" t="s">
        <v>2</v>
      </c>
      <c r="K7" s="16" t="s">
        <v>2</v>
      </c>
      <c r="L7" s="16" t="s">
        <v>2</v>
      </c>
      <c r="M7" s="16" t="s">
        <v>2</v>
      </c>
      <c r="N7" s="17" t="s">
        <v>629</v>
      </c>
      <c r="O7" s="17" t="s">
        <v>629</v>
      </c>
      <c r="P7" s="17" t="s">
        <v>629</v>
      </c>
      <c r="Q7" s="17" t="s">
        <v>629</v>
      </c>
      <c r="R7" s="17" t="s">
        <v>629</v>
      </c>
      <c r="S7" s="17" t="s">
        <v>629</v>
      </c>
      <c r="T7" s="17" t="s">
        <v>629</v>
      </c>
      <c r="U7" s="17" t="s">
        <v>629</v>
      </c>
      <c r="V7" s="17" t="s">
        <v>629</v>
      </c>
      <c r="W7" s="17" t="s">
        <v>629</v>
      </c>
      <c r="X7" s="17" t="s">
        <v>629</v>
      </c>
      <c r="Y7" s="17" t="s">
        <v>629</v>
      </c>
      <c r="Z7" s="16" t="s">
        <v>1</v>
      </c>
      <c r="AA7" s="16" t="s">
        <v>1</v>
      </c>
      <c r="AB7" s="16" t="s">
        <v>1</v>
      </c>
      <c r="AC7" s="16" t="s">
        <v>1</v>
      </c>
      <c r="AD7" s="16" t="s">
        <v>1</v>
      </c>
      <c r="AE7" s="16" t="s">
        <v>1</v>
      </c>
      <c r="AF7" s="16" t="s">
        <v>1</v>
      </c>
      <c r="AG7" s="16" t="s">
        <v>1</v>
      </c>
      <c r="AH7" s="16" t="s">
        <v>1</v>
      </c>
      <c r="AI7" s="16" t="s">
        <v>1</v>
      </c>
      <c r="AJ7" s="16" t="s">
        <v>1</v>
      </c>
      <c r="AK7" s="16" t="s">
        <v>1</v>
      </c>
      <c r="AL7" s="16" t="s">
        <v>1</v>
      </c>
      <c r="AM7" s="16" t="s">
        <v>1</v>
      </c>
      <c r="AN7" s="16" t="s">
        <v>1</v>
      </c>
      <c r="AO7" s="16" t="s">
        <v>1</v>
      </c>
      <c r="AP7" s="16" t="s">
        <v>1</v>
      </c>
      <c r="AQ7" s="16" t="s">
        <v>1</v>
      </c>
      <c r="AR7" s="16" t="s">
        <v>1</v>
      </c>
      <c r="AS7" s="16" t="s">
        <v>1</v>
      </c>
      <c r="AT7" s="16" t="s">
        <v>1</v>
      </c>
      <c r="AU7" s="16" t="s">
        <v>1</v>
      </c>
      <c r="AV7" s="16" t="s">
        <v>1</v>
      </c>
      <c r="AW7" s="16" t="s">
        <v>1</v>
      </c>
      <c r="AX7" s="16" t="s">
        <v>1</v>
      </c>
      <c r="AY7" s="16" t="s">
        <v>1</v>
      </c>
      <c r="AZ7" s="16" t="s">
        <v>1</v>
      </c>
      <c r="BA7" s="16" t="s">
        <v>1</v>
      </c>
      <c r="BB7" s="16" t="s">
        <v>1</v>
      </c>
      <c r="BC7" s="16" t="s">
        <v>1</v>
      </c>
      <c r="BD7" s="66" t="s">
        <v>622</v>
      </c>
      <c r="BE7" s="66" t="s">
        <v>622</v>
      </c>
      <c r="BF7" s="66" t="s">
        <v>622</v>
      </c>
      <c r="BG7" s="66" t="s">
        <v>622</v>
      </c>
      <c r="BH7" s="66" t="s">
        <v>622</v>
      </c>
      <c r="BI7" s="66" t="s">
        <v>622</v>
      </c>
      <c r="BJ7" s="66" t="s">
        <v>622</v>
      </c>
      <c r="BK7" s="66" t="s">
        <v>622</v>
      </c>
      <c r="BL7" s="66" t="s">
        <v>622</v>
      </c>
      <c r="BM7" s="66" t="s">
        <v>622</v>
      </c>
      <c r="BN7" s="15" t="s">
        <v>622</v>
      </c>
      <c r="BO7" s="15" t="s">
        <v>622</v>
      </c>
      <c r="BP7" s="15" t="s">
        <v>622</v>
      </c>
      <c r="BQ7" s="15" t="s">
        <v>622</v>
      </c>
      <c r="BR7" s="15" t="s">
        <v>622</v>
      </c>
      <c r="BS7" s="15" t="s">
        <v>622</v>
      </c>
      <c r="BT7" s="15" t="s">
        <v>622</v>
      </c>
      <c r="BU7" s="15" t="s">
        <v>622</v>
      </c>
      <c r="BV7" s="15" t="s">
        <v>622</v>
      </c>
      <c r="BW7" s="15" t="s">
        <v>622</v>
      </c>
      <c r="BX7" s="15" t="s">
        <v>622</v>
      </c>
      <c r="BY7" s="15" t="s">
        <v>622</v>
      </c>
      <c r="BZ7" s="15" t="s">
        <v>622</v>
      </c>
      <c r="CA7" s="15" t="s">
        <v>622</v>
      </c>
      <c r="CB7" s="15" t="s">
        <v>622</v>
      </c>
      <c r="CC7" s="15" t="s">
        <v>622</v>
      </c>
      <c r="CD7" s="15" t="s">
        <v>622</v>
      </c>
      <c r="CE7" s="15" t="s">
        <v>622</v>
      </c>
      <c r="CF7" s="15" t="s">
        <v>622</v>
      </c>
      <c r="CG7" s="15" t="s">
        <v>622</v>
      </c>
      <c r="CH7" s="15" t="s">
        <v>622</v>
      </c>
      <c r="CI7" s="15" t="s">
        <v>622</v>
      </c>
      <c r="CJ7" s="15" t="s">
        <v>622</v>
      </c>
      <c r="CK7" s="15" t="s">
        <v>622</v>
      </c>
      <c r="CL7" s="15" t="s">
        <v>622</v>
      </c>
      <c r="CM7" s="15" t="s">
        <v>622</v>
      </c>
      <c r="CN7" s="15" t="s">
        <v>622</v>
      </c>
      <c r="CO7" s="15" t="s">
        <v>622</v>
      </c>
      <c r="CP7" s="15" t="s">
        <v>622</v>
      </c>
      <c r="CQ7" s="15" t="s">
        <v>622</v>
      </c>
      <c r="CR7" s="15" t="s">
        <v>622</v>
      </c>
      <c r="CS7" s="15" t="s">
        <v>622</v>
      </c>
      <c r="CT7" s="15" t="s">
        <v>622</v>
      </c>
      <c r="CU7" s="15" t="s">
        <v>622</v>
      </c>
      <c r="CV7" s="15" t="s">
        <v>622</v>
      </c>
      <c r="CW7" s="15" t="s">
        <v>622</v>
      </c>
      <c r="CX7" s="15" t="s">
        <v>622</v>
      </c>
      <c r="CY7" s="15" t="s">
        <v>622</v>
      </c>
      <c r="CZ7" s="15" t="s">
        <v>622</v>
      </c>
      <c r="DA7" s="15" t="s">
        <v>622</v>
      </c>
      <c r="DB7" s="15" t="s">
        <v>622</v>
      </c>
    </row>
    <row r="8" spans="1:106" s="18" customFormat="1" ht="2.1" hidden="1" customHeight="1">
      <c r="A8" s="14">
        <v>155</v>
      </c>
      <c r="B8" s="66" t="s">
        <v>623</v>
      </c>
      <c r="C8" s="66" t="s">
        <v>623</v>
      </c>
      <c r="D8" s="16" t="s">
        <v>2</v>
      </c>
      <c r="E8" s="16" t="s">
        <v>2</v>
      </c>
      <c r="F8" s="16" t="s">
        <v>2</v>
      </c>
      <c r="G8" s="16" t="s">
        <v>2</v>
      </c>
      <c r="H8" s="16" t="s">
        <v>2</v>
      </c>
      <c r="I8" s="16" t="s">
        <v>2</v>
      </c>
      <c r="J8" s="16" t="s">
        <v>2</v>
      </c>
      <c r="K8" s="16" t="s">
        <v>2</v>
      </c>
      <c r="L8" s="16" t="s">
        <v>2</v>
      </c>
      <c r="M8" s="16" t="s">
        <v>2</v>
      </c>
      <c r="N8" s="17" t="s">
        <v>629</v>
      </c>
      <c r="O8" s="17" t="s">
        <v>629</v>
      </c>
      <c r="P8" s="17" t="s">
        <v>629</v>
      </c>
      <c r="Q8" s="17" t="s">
        <v>629</v>
      </c>
      <c r="R8" s="17" t="s">
        <v>629</v>
      </c>
      <c r="S8" s="17" t="s">
        <v>629</v>
      </c>
      <c r="T8" s="17" t="s">
        <v>629</v>
      </c>
      <c r="U8" s="17" t="s">
        <v>629</v>
      </c>
      <c r="V8" s="17" t="s">
        <v>629</v>
      </c>
      <c r="W8" s="17" t="s">
        <v>629</v>
      </c>
      <c r="X8" s="17" t="s">
        <v>629</v>
      </c>
      <c r="Y8" s="17" t="s">
        <v>629</v>
      </c>
      <c r="Z8" s="17" t="s">
        <v>629</v>
      </c>
      <c r="AA8" s="16" t="s">
        <v>1</v>
      </c>
      <c r="AB8" s="16" t="s">
        <v>1</v>
      </c>
      <c r="AC8" s="16" t="s">
        <v>1</v>
      </c>
      <c r="AD8" s="16" t="s">
        <v>1</v>
      </c>
      <c r="AE8" s="16" t="s">
        <v>1</v>
      </c>
      <c r="AF8" s="16" t="s">
        <v>1</v>
      </c>
      <c r="AG8" s="16" t="s">
        <v>1</v>
      </c>
      <c r="AH8" s="16" t="s">
        <v>1</v>
      </c>
      <c r="AI8" s="16" t="s">
        <v>1</v>
      </c>
      <c r="AJ8" s="16" t="s">
        <v>1</v>
      </c>
      <c r="AK8" s="16" t="s">
        <v>1</v>
      </c>
      <c r="AL8" s="16" t="s">
        <v>1</v>
      </c>
      <c r="AM8" s="16" t="s">
        <v>1</v>
      </c>
      <c r="AN8" s="16" t="s">
        <v>1</v>
      </c>
      <c r="AO8" s="16" t="s">
        <v>1</v>
      </c>
      <c r="AP8" s="16" t="s">
        <v>1</v>
      </c>
      <c r="AQ8" s="16" t="s">
        <v>1</v>
      </c>
      <c r="AR8" s="16" t="s">
        <v>1</v>
      </c>
      <c r="AS8" s="16" t="s">
        <v>1</v>
      </c>
      <c r="AT8" s="16" t="s">
        <v>1</v>
      </c>
      <c r="AU8" s="16" t="s">
        <v>1</v>
      </c>
      <c r="AV8" s="16" t="s">
        <v>1</v>
      </c>
      <c r="AW8" s="16" t="s">
        <v>1</v>
      </c>
      <c r="AX8" s="16" t="s">
        <v>1</v>
      </c>
      <c r="AY8" s="16" t="s">
        <v>1</v>
      </c>
      <c r="AZ8" s="16" t="s">
        <v>1</v>
      </c>
      <c r="BA8" s="16" t="s">
        <v>1</v>
      </c>
      <c r="BB8" s="16" t="s">
        <v>1</v>
      </c>
      <c r="BC8" s="16" t="s">
        <v>1</v>
      </c>
      <c r="BD8" s="16" t="s">
        <v>1</v>
      </c>
      <c r="BE8" s="66" t="s">
        <v>622</v>
      </c>
      <c r="BF8" s="66" t="s">
        <v>622</v>
      </c>
      <c r="BG8" s="66" t="s">
        <v>622</v>
      </c>
      <c r="BH8" s="66" t="s">
        <v>622</v>
      </c>
      <c r="BI8" s="66" t="s">
        <v>622</v>
      </c>
      <c r="BJ8" s="66" t="s">
        <v>622</v>
      </c>
      <c r="BK8" s="66" t="s">
        <v>622</v>
      </c>
      <c r="BL8" s="66" t="s">
        <v>622</v>
      </c>
      <c r="BM8" s="66" t="s">
        <v>622</v>
      </c>
      <c r="BN8" s="66" t="s">
        <v>622</v>
      </c>
      <c r="BO8" s="15" t="s">
        <v>622</v>
      </c>
      <c r="BP8" s="15" t="s">
        <v>622</v>
      </c>
      <c r="BQ8" s="15" t="s">
        <v>622</v>
      </c>
      <c r="BR8" s="15" t="s">
        <v>622</v>
      </c>
      <c r="BS8" s="15" t="s">
        <v>622</v>
      </c>
      <c r="BT8" s="15" t="s">
        <v>622</v>
      </c>
      <c r="BU8" s="15" t="s">
        <v>622</v>
      </c>
      <c r="BV8" s="15" t="s">
        <v>622</v>
      </c>
      <c r="BW8" s="15" t="s">
        <v>622</v>
      </c>
      <c r="BX8" s="15" t="s">
        <v>622</v>
      </c>
      <c r="BY8" s="15" t="s">
        <v>622</v>
      </c>
      <c r="BZ8" s="15" t="s">
        <v>622</v>
      </c>
      <c r="CA8" s="15" t="s">
        <v>622</v>
      </c>
      <c r="CB8" s="15" t="s">
        <v>622</v>
      </c>
      <c r="CC8" s="15" t="s">
        <v>622</v>
      </c>
      <c r="CD8" s="15" t="s">
        <v>622</v>
      </c>
      <c r="CE8" s="15" t="s">
        <v>622</v>
      </c>
      <c r="CF8" s="15" t="s">
        <v>622</v>
      </c>
      <c r="CG8" s="15" t="s">
        <v>622</v>
      </c>
      <c r="CH8" s="15" t="s">
        <v>622</v>
      </c>
      <c r="CI8" s="15" t="s">
        <v>622</v>
      </c>
      <c r="CJ8" s="15" t="s">
        <v>622</v>
      </c>
      <c r="CK8" s="15" t="s">
        <v>622</v>
      </c>
      <c r="CL8" s="15" t="s">
        <v>622</v>
      </c>
      <c r="CM8" s="15" t="s">
        <v>622</v>
      </c>
      <c r="CN8" s="15" t="s">
        <v>622</v>
      </c>
      <c r="CO8" s="15" t="s">
        <v>622</v>
      </c>
      <c r="CP8" s="15" t="s">
        <v>622</v>
      </c>
      <c r="CQ8" s="15" t="s">
        <v>622</v>
      </c>
      <c r="CR8" s="15" t="s">
        <v>622</v>
      </c>
      <c r="CS8" s="15" t="s">
        <v>622</v>
      </c>
      <c r="CT8" s="15" t="s">
        <v>622</v>
      </c>
      <c r="CU8" s="15" t="s">
        <v>622</v>
      </c>
      <c r="CV8" s="15" t="s">
        <v>622</v>
      </c>
      <c r="CW8" s="15" t="s">
        <v>622</v>
      </c>
      <c r="CX8" s="15" t="s">
        <v>622</v>
      </c>
      <c r="CY8" s="15" t="s">
        <v>622</v>
      </c>
      <c r="CZ8" s="15" t="s">
        <v>622</v>
      </c>
      <c r="DA8" s="15" t="s">
        <v>622</v>
      </c>
      <c r="DB8" s="15" t="s">
        <v>622</v>
      </c>
    </row>
    <row r="9" spans="1:106" s="18" customFormat="1" ht="2.1" hidden="1" customHeight="1">
      <c r="A9" s="14">
        <v>156</v>
      </c>
      <c r="B9" s="66" t="s">
        <v>623</v>
      </c>
      <c r="C9" s="66" t="s">
        <v>623</v>
      </c>
      <c r="D9" s="66" t="s">
        <v>623</v>
      </c>
      <c r="E9" s="16" t="s">
        <v>2</v>
      </c>
      <c r="F9" s="16" t="s">
        <v>2</v>
      </c>
      <c r="G9" s="16" t="s">
        <v>2</v>
      </c>
      <c r="H9" s="16" t="s">
        <v>2</v>
      </c>
      <c r="I9" s="16" t="s">
        <v>2</v>
      </c>
      <c r="J9" s="16" t="s">
        <v>2</v>
      </c>
      <c r="K9" s="16" t="s">
        <v>2</v>
      </c>
      <c r="L9" s="16" t="s">
        <v>2</v>
      </c>
      <c r="M9" s="16" t="s">
        <v>2</v>
      </c>
      <c r="N9" s="16" t="s">
        <v>2</v>
      </c>
      <c r="O9" s="17" t="s">
        <v>629</v>
      </c>
      <c r="P9" s="17" t="s">
        <v>629</v>
      </c>
      <c r="Q9" s="17" t="s">
        <v>629</v>
      </c>
      <c r="R9" s="17" t="s">
        <v>629</v>
      </c>
      <c r="S9" s="17" t="s">
        <v>629</v>
      </c>
      <c r="T9" s="17" t="s">
        <v>629</v>
      </c>
      <c r="U9" s="17" t="s">
        <v>629</v>
      </c>
      <c r="V9" s="17" t="s">
        <v>629</v>
      </c>
      <c r="W9" s="17" t="s">
        <v>629</v>
      </c>
      <c r="X9" s="17" t="s">
        <v>629</v>
      </c>
      <c r="Y9" s="17" t="s">
        <v>629</v>
      </c>
      <c r="Z9" s="17" t="s">
        <v>629</v>
      </c>
      <c r="AA9" s="17" t="s">
        <v>629</v>
      </c>
      <c r="AB9" s="16" t="s">
        <v>1</v>
      </c>
      <c r="AC9" s="16" t="s">
        <v>1</v>
      </c>
      <c r="AD9" s="16" t="s">
        <v>1</v>
      </c>
      <c r="AE9" s="16" t="s">
        <v>1</v>
      </c>
      <c r="AF9" s="16" t="s">
        <v>1</v>
      </c>
      <c r="AG9" s="16" t="s">
        <v>1</v>
      </c>
      <c r="AH9" s="16" t="s">
        <v>1</v>
      </c>
      <c r="AI9" s="16" t="s">
        <v>1</v>
      </c>
      <c r="AJ9" s="16" t="s">
        <v>1</v>
      </c>
      <c r="AK9" s="16" t="s">
        <v>1</v>
      </c>
      <c r="AL9" s="16" t="s">
        <v>1</v>
      </c>
      <c r="AM9" s="16" t="s">
        <v>1</v>
      </c>
      <c r="AN9" s="16" t="s">
        <v>1</v>
      </c>
      <c r="AO9" s="16" t="s">
        <v>1</v>
      </c>
      <c r="AP9" s="16" t="s">
        <v>1</v>
      </c>
      <c r="AQ9" s="16" t="s">
        <v>1</v>
      </c>
      <c r="AR9" s="16" t="s">
        <v>1</v>
      </c>
      <c r="AS9" s="16" t="s">
        <v>1</v>
      </c>
      <c r="AT9" s="16" t="s">
        <v>1</v>
      </c>
      <c r="AU9" s="16" t="s">
        <v>1</v>
      </c>
      <c r="AV9" s="16" t="s">
        <v>1</v>
      </c>
      <c r="AW9" s="16" t="s">
        <v>1</v>
      </c>
      <c r="AX9" s="16" t="s">
        <v>1</v>
      </c>
      <c r="AY9" s="16" t="s">
        <v>1</v>
      </c>
      <c r="AZ9" s="16" t="s">
        <v>1</v>
      </c>
      <c r="BA9" s="16" t="s">
        <v>1</v>
      </c>
      <c r="BB9" s="16" t="s">
        <v>1</v>
      </c>
      <c r="BC9" s="16" t="s">
        <v>1</v>
      </c>
      <c r="BD9" s="16" t="s">
        <v>1</v>
      </c>
      <c r="BE9" s="16" t="s">
        <v>1</v>
      </c>
      <c r="BF9" s="66" t="s">
        <v>622</v>
      </c>
      <c r="BG9" s="66" t="s">
        <v>622</v>
      </c>
      <c r="BH9" s="66" t="s">
        <v>622</v>
      </c>
      <c r="BI9" s="66" t="s">
        <v>622</v>
      </c>
      <c r="BJ9" s="66" t="s">
        <v>622</v>
      </c>
      <c r="BK9" s="66" t="s">
        <v>622</v>
      </c>
      <c r="BL9" s="66" t="s">
        <v>622</v>
      </c>
      <c r="BM9" s="66" t="s">
        <v>622</v>
      </c>
      <c r="BN9" s="66" t="s">
        <v>622</v>
      </c>
      <c r="BO9" s="66" t="s">
        <v>622</v>
      </c>
      <c r="BP9" s="15" t="s">
        <v>622</v>
      </c>
      <c r="BQ9" s="15" t="s">
        <v>622</v>
      </c>
      <c r="BR9" s="15" t="s">
        <v>622</v>
      </c>
      <c r="BS9" s="15" t="s">
        <v>622</v>
      </c>
      <c r="BT9" s="15" t="s">
        <v>622</v>
      </c>
      <c r="BU9" s="15" t="s">
        <v>622</v>
      </c>
      <c r="BV9" s="15" t="s">
        <v>622</v>
      </c>
      <c r="BW9" s="15" t="s">
        <v>622</v>
      </c>
      <c r="BX9" s="15" t="s">
        <v>622</v>
      </c>
      <c r="BY9" s="15" t="s">
        <v>622</v>
      </c>
      <c r="BZ9" s="15" t="s">
        <v>622</v>
      </c>
      <c r="CA9" s="15" t="s">
        <v>622</v>
      </c>
      <c r="CB9" s="15" t="s">
        <v>622</v>
      </c>
      <c r="CC9" s="15" t="s">
        <v>622</v>
      </c>
      <c r="CD9" s="15" t="s">
        <v>622</v>
      </c>
      <c r="CE9" s="15" t="s">
        <v>622</v>
      </c>
      <c r="CF9" s="15" t="s">
        <v>622</v>
      </c>
      <c r="CG9" s="15" t="s">
        <v>622</v>
      </c>
      <c r="CH9" s="15" t="s">
        <v>622</v>
      </c>
      <c r="CI9" s="15" t="s">
        <v>622</v>
      </c>
      <c r="CJ9" s="15" t="s">
        <v>622</v>
      </c>
      <c r="CK9" s="15" t="s">
        <v>622</v>
      </c>
      <c r="CL9" s="15" t="s">
        <v>622</v>
      </c>
      <c r="CM9" s="15" t="s">
        <v>622</v>
      </c>
      <c r="CN9" s="15" t="s">
        <v>622</v>
      </c>
      <c r="CO9" s="15" t="s">
        <v>622</v>
      </c>
      <c r="CP9" s="15" t="s">
        <v>622</v>
      </c>
      <c r="CQ9" s="15" t="s">
        <v>622</v>
      </c>
      <c r="CR9" s="15" t="s">
        <v>622</v>
      </c>
      <c r="CS9" s="15" t="s">
        <v>622</v>
      </c>
      <c r="CT9" s="15" t="s">
        <v>622</v>
      </c>
      <c r="CU9" s="15" t="s">
        <v>622</v>
      </c>
      <c r="CV9" s="15" t="s">
        <v>622</v>
      </c>
      <c r="CW9" s="15" t="s">
        <v>622</v>
      </c>
      <c r="CX9" s="15" t="s">
        <v>622</v>
      </c>
      <c r="CY9" s="15" t="s">
        <v>622</v>
      </c>
      <c r="CZ9" s="15" t="s">
        <v>622</v>
      </c>
      <c r="DA9" s="15" t="s">
        <v>622</v>
      </c>
      <c r="DB9" s="15" t="s">
        <v>622</v>
      </c>
    </row>
    <row r="10" spans="1:106" s="18" customFormat="1" ht="2.1" hidden="1" customHeight="1">
      <c r="A10" s="14">
        <v>157</v>
      </c>
      <c r="B10" s="66" t="s">
        <v>623</v>
      </c>
      <c r="C10" s="66" t="s">
        <v>623</v>
      </c>
      <c r="D10" s="66" t="s">
        <v>623</v>
      </c>
      <c r="E10" s="66" t="s">
        <v>623</v>
      </c>
      <c r="F10" s="16" t="s">
        <v>2</v>
      </c>
      <c r="G10" s="16" t="s">
        <v>2</v>
      </c>
      <c r="H10" s="16" t="s">
        <v>2</v>
      </c>
      <c r="I10" s="16" t="s">
        <v>2</v>
      </c>
      <c r="J10" s="16" t="s">
        <v>2</v>
      </c>
      <c r="K10" s="16" t="s">
        <v>2</v>
      </c>
      <c r="L10" s="16" t="s">
        <v>2</v>
      </c>
      <c r="M10" s="16" t="s">
        <v>2</v>
      </c>
      <c r="N10" s="16" t="s">
        <v>2</v>
      </c>
      <c r="O10" s="16" t="s">
        <v>2</v>
      </c>
      <c r="P10" s="17" t="s">
        <v>629</v>
      </c>
      <c r="Q10" s="17" t="s">
        <v>629</v>
      </c>
      <c r="R10" s="17" t="s">
        <v>629</v>
      </c>
      <c r="S10" s="17" t="s">
        <v>629</v>
      </c>
      <c r="T10" s="17" t="s">
        <v>629</v>
      </c>
      <c r="U10" s="17" t="s">
        <v>629</v>
      </c>
      <c r="V10" s="17" t="s">
        <v>629</v>
      </c>
      <c r="W10" s="17" t="s">
        <v>629</v>
      </c>
      <c r="X10" s="17" t="s">
        <v>629</v>
      </c>
      <c r="Y10" s="17" t="s">
        <v>629</v>
      </c>
      <c r="Z10" s="17" t="s">
        <v>629</v>
      </c>
      <c r="AA10" s="17" t="s">
        <v>629</v>
      </c>
      <c r="AB10" s="17" t="s">
        <v>629</v>
      </c>
      <c r="AC10" s="16" t="s">
        <v>1</v>
      </c>
      <c r="AD10" s="16" t="s">
        <v>1</v>
      </c>
      <c r="AE10" s="16" t="s">
        <v>1</v>
      </c>
      <c r="AF10" s="16" t="s">
        <v>1</v>
      </c>
      <c r="AG10" s="16" t="s">
        <v>1</v>
      </c>
      <c r="AH10" s="16" t="s">
        <v>1</v>
      </c>
      <c r="AI10" s="16" t="s">
        <v>1</v>
      </c>
      <c r="AJ10" s="16" t="s">
        <v>1</v>
      </c>
      <c r="AK10" s="16" t="s">
        <v>1</v>
      </c>
      <c r="AL10" s="16" t="s">
        <v>1</v>
      </c>
      <c r="AM10" s="16" t="s">
        <v>1</v>
      </c>
      <c r="AN10" s="16" t="s">
        <v>1</v>
      </c>
      <c r="AO10" s="16" t="s">
        <v>1</v>
      </c>
      <c r="AP10" s="16" t="s">
        <v>1</v>
      </c>
      <c r="AQ10" s="16" t="s">
        <v>1</v>
      </c>
      <c r="AR10" s="16" t="s">
        <v>1</v>
      </c>
      <c r="AS10" s="16" t="s">
        <v>1</v>
      </c>
      <c r="AT10" s="16" t="s">
        <v>1</v>
      </c>
      <c r="AU10" s="16" t="s">
        <v>1</v>
      </c>
      <c r="AV10" s="16" t="s">
        <v>1</v>
      </c>
      <c r="AW10" s="16" t="s">
        <v>1</v>
      </c>
      <c r="AX10" s="16" t="s">
        <v>1</v>
      </c>
      <c r="AY10" s="16" t="s">
        <v>1</v>
      </c>
      <c r="AZ10" s="16" t="s">
        <v>1</v>
      </c>
      <c r="BA10" s="16" t="s">
        <v>1</v>
      </c>
      <c r="BB10" s="16" t="s">
        <v>1</v>
      </c>
      <c r="BC10" s="16" t="s">
        <v>1</v>
      </c>
      <c r="BD10" s="16" t="s">
        <v>1</v>
      </c>
      <c r="BE10" s="16" t="s">
        <v>1</v>
      </c>
      <c r="BF10" s="16" t="s">
        <v>1</v>
      </c>
      <c r="BG10" s="66" t="s">
        <v>622</v>
      </c>
      <c r="BH10" s="66" t="s">
        <v>622</v>
      </c>
      <c r="BI10" s="66" t="s">
        <v>622</v>
      </c>
      <c r="BJ10" s="66" t="s">
        <v>622</v>
      </c>
      <c r="BK10" s="66" t="s">
        <v>622</v>
      </c>
      <c r="BL10" s="66" t="s">
        <v>622</v>
      </c>
      <c r="BM10" s="66" t="s">
        <v>622</v>
      </c>
      <c r="BN10" s="66" t="s">
        <v>622</v>
      </c>
      <c r="BO10" s="66" t="s">
        <v>622</v>
      </c>
      <c r="BP10" s="66" t="s">
        <v>622</v>
      </c>
      <c r="BQ10" s="15" t="s">
        <v>622</v>
      </c>
      <c r="BR10" s="15" t="s">
        <v>622</v>
      </c>
      <c r="BS10" s="15" t="s">
        <v>622</v>
      </c>
      <c r="BT10" s="15" t="s">
        <v>622</v>
      </c>
      <c r="BU10" s="15" t="s">
        <v>622</v>
      </c>
      <c r="BV10" s="15" t="s">
        <v>622</v>
      </c>
      <c r="BW10" s="15" t="s">
        <v>622</v>
      </c>
      <c r="BX10" s="15" t="s">
        <v>622</v>
      </c>
      <c r="BY10" s="15" t="s">
        <v>622</v>
      </c>
      <c r="BZ10" s="15" t="s">
        <v>622</v>
      </c>
      <c r="CA10" s="15" t="s">
        <v>622</v>
      </c>
      <c r="CB10" s="15" t="s">
        <v>622</v>
      </c>
      <c r="CC10" s="15" t="s">
        <v>622</v>
      </c>
      <c r="CD10" s="15" t="s">
        <v>622</v>
      </c>
      <c r="CE10" s="15" t="s">
        <v>622</v>
      </c>
      <c r="CF10" s="15" t="s">
        <v>622</v>
      </c>
      <c r="CG10" s="15" t="s">
        <v>622</v>
      </c>
      <c r="CH10" s="15" t="s">
        <v>622</v>
      </c>
      <c r="CI10" s="15" t="s">
        <v>622</v>
      </c>
      <c r="CJ10" s="15" t="s">
        <v>622</v>
      </c>
      <c r="CK10" s="15" t="s">
        <v>622</v>
      </c>
      <c r="CL10" s="15" t="s">
        <v>622</v>
      </c>
      <c r="CM10" s="15" t="s">
        <v>622</v>
      </c>
      <c r="CN10" s="15" t="s">
        <v>622</v>
      </c>
      <c r="CO10" s="15" t="s">
        <v>622</v>
      </c>
      <c r="CP10" s="15" t="s">
        <v>622</v>
      </c>
      <c r="CQ10" s="15" t="s">
        <v>622</v>
      </c>
      <c r="CR10" s="15" t="s">
        <v>622</v>
      </c>
      <c r="CS10" s="15" t="s">
        <v>622</v>
      </c>
      <c r="CT10" s="15" t="s">
        <v>622</v>
      </c>
      <c r="CU10" s="15" t="s">
        <v>622</v>
      </c>
      <c r="CV10" s="15" t="s">
        <v>622</v>
      </c>
      <c r="CW10" s="15" t="s">
        <v>622</v>
      </c>
      <c r="CX10" s="15" t="s">
        <v>622</v>
      </c>
      <c r="CY10" s="15" t="s">
        <v>622</v>
      </c>
      <c r="CZ10" s="15" t="s">
        <v>622</v>
      </c>
      <c r="DA10" s="15" t="s">
        <v>622</v>
      </c>
      <c r="DB10" s="15" t="s">
        <v>622</v>
      </c>
    </row>
    <row r="11" spans="1:106" s="18" customFormat="1" ht="2.1" hidden="1" customHeight="1">
      <c r="A11" s="14">
        <v>158</v>
      </c>
      <c r="B11" s="66" t="s">
        <v>623</v>
      </c>
      <c r="C11" s="66" t="s">
        <v>623</v>
      </c>
      <c r="D11" s="66" t="s">
        <v>623</v>
      </c>
      <c r="E11" s="66" t="s">
        <v>623</v>
      </c>
      <c r="F11" s="16" t="s">
        <v>2</v>
      </c>
      <c r="G11" s="16" t="s">
        <v>2</v>
      </c>
      <c r="H11" s="16" t="s">
        <v>2</v>
      </c>
      <c r="I11" s="16" t="s">
        <v>2</v>
      </c>
      <c r="J11" s="16" t="s">
        <v>2</v>
      </c>
      <c r="K11" s="16" t="s">
        <v>2</v>
      </c>
      <c r="L11" s="16" t="s">
        <v>2</v>
      </c>
      <c r="M11" s="16" t="s">
        <v>2</v>
      </c>
      <c r="N11" s="16" t="s">
        <v>2</v>
      </c>
      <c r="O11" s="16" t="s">
        <v>2</v>
      </c>
      <c r="P11" s="17" t="s">
        <v>629</v>
      </c>
      <c r="Q11" s="17" t="s">
        <v>629</v>
      </c>
      <c r="R11" s="17" t="s">
        <v>629</v>
      </c>
      <c r="S11" s="17" t="s">
        <v>629</v>
      </c>
      <c r="T11" s="17" t="s">
        <v>629</v>
      </c>
      <c r="U11" s="17" t="s">
        <v>629</v>
      </c>
      <c r="V11" s="17" t="s">
        <v>629</v>
      </c>
      <c r="W11" s="17" t="s">
        <v>629</v>
      </c>
      <c r="X11" s="17" t="s">
        <v>629</v>
      </c>
      <c r="Y11" s="17" t="s">
        <v>629</v>
      </c>
      <c r="Z11" s="17" t="s">
        <v>629</v>
      </c>
      <c r="AA11" s="17" t="s">
        <v>629</v>
      </c>
      <c r="AB11" s="17" t="s">
        <v>629</v>
      </c>
      <c r="AC11" s="17" t="s">
        <v>629</v>
      </c>
      <c r="AD11" s="16" t="s">
        <v>1</v>
      </c>
      <c r="AE11" s="16" t="s">
        <v>1</v>
      </c>
      <c r="AF11" s="16" t="s">
        <v>1</v>
      </c>
      <c r="AG11" s="16" t="s">
        <v>1</v>
      </c>
      <c r="AH11" s="16" t="s">
        <v>1</v>
      </c>
      <c r="AI11" s="16" t="s">
        <v>1</v>
      </c>
      <c r="AJ11" s="16" t="s">
        <v>1</v>
      </c>
      <c r="AK11" s="16" t="s">
        <v>1</v>
      </c>
      <c r="AL11" s="16" t="s">
        <v>1</v>
      </c>
      <c r="AM11" s="16" t="s">
        <v>1</v>
      </c>
      <c r="AN11" s="16" t="s">
        <v>1</v>
      </c>
      <c r="AO11" s="16" t="s">
        <v>1</v>
      </c>
      <c r="AP11" s="16" t="s">
        <v>1</v>
      </c>
      <c r="AQ11" s="16" t="s">
        <v>1</v>
      </c>
      <c r="AR11" s="16" t="s">
        <v>1</v>
      </c>
      <c r="AS11" s="16" t="s">
        <v>1</v>
      </c>
      <c r="AT11" s="16" t="s">
        <v>1</v>
      </c>
      <c r="AU11" s="16" t="s">
        <v>1</v>
      </c>
      <c r="AV11" s="16" t="s">
        <v>1</v>
      </c>
      <c r="AW11" s="16" t="s">
        <v>1</v>
      </c>
      <c r="AX11" s="16" t="s">
        <v>1</v>
      </c>
      <c r="AY11" s="16" t="s">
        <v>1</v>
      </c>
      <c r="AZ11" s="16" t="s">
        <v>1</v>
      </c>
      <c r="BA11" s="16" t="s">
        <v>1</v>
      </c>
      <c r="BB11" s="16" t="s">
        <v>1</v>
      </c>
      <c r="BC11" s="16" t="s">
        <v>1</v>
      </c>
      <c r="BD11" s="16" t="s">
        <v>1</v>
      </c>
      <c r="BE11" s="16" t="s">
        <v>1</v>
      </c>
      <c r="BF11" s="16" t="s">
        <v>1</v>
      </c>
      <c r="BG11" s="16" t="s">
        <v>1</v>
      </c>
      <c r="BH11" s="66" t="s">
        <v>622</v>
      </c>
      <c r="BI11" s="66" t="s">
        <v>622</v>
      </c>
      <c r="BJ11" s="66" t="s">
        <v>622</v>
      </c>
      <c r="BK11" s="66" t="s">
        <v>622</v>
      </c>
      <c r="BL11" s="66" t="s">
        <v>622</v>
      </c>
      <c r="BM11" s="66" t="s">
        <v>622</v>
      </c>
      <c r="BN11" s="66" t="s">
        <v>622</v>
      </c>
      <c r="BO11" s="66" t="s">
        <v>622</v>
      </c>
      <c r="BP11" s="66" t="s">
        <v>622</v>
      </c>
      <c r="BQ11" s="66" t="s">
        <v>622</v>
      </c>
      <c r="BR11" s="15" t="s">
        <v>622</v>
      </c>
      <c r="BS11" s="15" t="s">
        <v>622</v>
      </c>
      <c r="BT11" s="15" t="s">
        <v>622</v>
      </c>
      <c r="BU11" s="15" t="s">
        <v>622</v>
      </c>
      <c r="BV11" s="15" t="s">
        <v>622</v>
      </c>
      <c r="BW11" s="15" t="s">
        <v>622</v>
      </c>
      <c r="BX11" s="15" t="s">
        <v>622</v>
      </c>
      <c r="BY11" s="15" t="s">
        <v>622</v>
      </c>
      <c r="BZ11" s="15" t="s">
        <v>622</v>
      </c>
      <c r="CA11" s="15" t="s">
        <v>622</v>
      </c>
      <c r="CB11" s="15" t="s">
        <v>622</v>
      </c>
      <c r="CC11" s="15" t="s">
        <v>622</v>
      </c>
      <c r="CD11" s="15" t="s">
        <v>622</v>
      </c>
      <c r="CE11" s="15" t="s">
        <v>622</v>
      </c>
      <c r="CF11" s="15" t="s">
        <v>622</v>
      </c>
      <c r="CG11" s="15" t="s">
        <v>622</v>
      </c>
      <c r="CH11" s="15" t="s">
        <v>622</v>
      </c>
      <c r="CI11" s="15" t="s">
        <v>622</v>
      </c>
      <c r="CJ11" s="15" t="s">
        <v>622</v>
      </c>
      <c r="CK11" s="15" t="s">
        <v>622</v>
      </c>
      <c r="CL11" s="15" t="s">
        <v>622</v>
      </c>
      <c r="CM11" s="15" t="s">
        <v>622</v>
      </c>
      <c r="CN11" s="15" t="s">
        <v>622</v>
      </c>
      <c r="CO11" s="15" t="s">
        <v>622</v>
      </c>
      <c r="CP11" s="15" t="s">
        <v>622</v>
      </c>
      <c r="CQ11" s="15" t="s">
        <v>622</v>
      </c>
      <c r="CR11" s="15" t="s">
        <v>622</v>
      </c>
      <c r="CS11" s="15" t="s">
        <v>622</v>
      </c>
      <c r="CT11" s="15" t="s">
        <v>622</v>
      </c>
      <c r="CU11" s="15" t="s">
        <v>622</v>
      </c>
      <c r="CV11" s="15" t="s">
        <v>622</v>
      </c>
      <c r="CW11" s="15" t="s">
        <v>622</v>
      </c>
      <c r="CX11" s="15" t="s">
        <v>622</v>
      </c>
      <c r="CY11" s="15" t="s">
        <v>622</v>
      </c>
      <c r="CZ11" s="15" t="s">
        <v>622</v>
      </c>
      <c r="DA11" s="15" t="s">
        <v>622</v>
      </c>
      <c r="DB11" s="15" t="s">
        <v>622</v>
      </c>
    </row>
    <row r="12" spans="1:106" s="18" customFormat="1" ht="2.1" hidden="1" customHeight="1">
      <c r="A12" s="14">
        <v>159</v>
      </c>
      <c r="B12" s="66" t="s">
        <v>623</v>
      </c>
      <c r="C12" s="66" t="s">
        <v>623</v>
      </c>
      <c r="D12" s="66" t="s">
        <v>623</v>
      </c>
      <c r="E12" s="66" t="s">
        <v>623</v>
      </c>
      <c r="F12" s="66" t="s">
        <v>623</v>
      </c>
      <c r="G12" s="16" t="s">
        <v>2</v>
      </c>
      <c r="H12" s="16" t="s">
        <v>2</v>
      </c>
      <c r="I12" s="16" t="s">
        <v>2</v>
      </c>
      <c r="J12" s="16" t="s">
        <v>2</v>
      </c>
      <c r="K12" s="16" t="s">
        <v>2</v>
      </c>
      <c r="L12" s="16" t="s">
        <v>2</v>
      </c>
      <c r="M12" s="16" t="s">
        <v>2</v>
      </c>
      <c r="N12" s="16" t="s">
        <v>2</v>
      </c>
      <c r="O12" s="16" t="s">
        <v>2</v>
      </c>
      <c r="P12" s="16" t="s">
        <v>2</v>
      </c>
      <c r="Q12" s="17" t="s">
        <v>629</v>
      </c>
      <c r="R12" s="17" t="s">
        <v>629</v>
      </c>
      <c r="S12" s="17" t="s">
        <v>629</v>
      </c>
      <c r="T12" s="17" t="s">
        <v>629</v>
      </c>
      <c r="U12" s="17" t="s">
        <v>629</v>
      </c>
      <c r="V12" s="17" t="s">
        <v>629</v>
      </c>
      <c r="W12" s="17" t="s">
        <v>629</v>
      </c>
      <c r="X12" s="17" t="s">
        <v>629</v>
      </c>
      <c r="Y12" s="17" t="s">
        <v>629</v>
      </c>
      <c r="Z12" s="17" t="s">
        <v>629</v>
      </c>
      <c r="AA12" s="17" t="s">
        <v>629</v>
      </c>
      <c r="AB12" s="17" t="s">
        <v>629</v>
      </c>
      <c r="AC12" s="17" t="s">
        <v>629</v>
      </c>
      <c r="AD12" s="16" t="s">
        <v>1</v>
      </c>
      <c r="AE12" s="16" t="s">
        <v>1</v>
      </c>
      <c r="AF12" s="16" t="s">
        <v>1</v>
      </c>
      <c r="AG12" s="16" t="s">
        <v>1</v>
      </c>
      <c r="AH12" s="16" t="s">
        <v>1</v>
      </c>
      <c r="AI12" s="16" t="s">
        <v>1</v>
      </c>
      <c r="AJ12" s="16" t="s">
        <v>1</v>
      </c>
      <c r="AK12" s="16" t="s">
        <v>1</v>
      </c>
      <c r="AL12" s="16" t="s">
        <v>1</v>
      </c>
      <c r="AM12" s="16" t="s">
        <v>1</v>
      </c>
      <c r="AN12" s="16" t="s">
        <v>1</v>
      </c>
      <c r="AO12" s="16" t="s">
        <v>1</v>
      </c>
      <c r="AP12" s="16" t="s">
        <v>1</v>
      </c>
      <c r="AQ12" s="16" t="s">
        <v>1</v>
      </c>
      <c r="AR12" s="16" t="s">
        <v>1</v>
      </c>
      <c r="AS12" s="16" t="s">
        <v>1</v>
      </c>
      <c r="AT12" s="16" t="s">
        <v>1</v>
      </c>
      <c r="AU12" s="16" t="s">
        <v>1</v>
      </c>
      <c r="AV12" s="16" t="s">
        <v>1</v>
      </c>
      <c r="AW12" s="16" t="s">
        <v>1</v>
      </c>
      <c r="AX12" s="16" t="s">
        <v>1</v>
      </c>
      <c r="AY12" s="16" t="s">
        <v>1</v>
      </c>
      <c r="AZ12" s="16" t="s">
        <v>1</v>
      </c>
      <c r="BA12" s="16" t="s">
        <v>1</v>
      </c>
      <c r="BB12" s="16" t="s">
        <v>1</v>
      </c>
      <c r="BC12" s="16" t="s">
        <v>1</v>
      </c>
      <c r="BD12" s="16" t="s">
        <v>1</v>
      </c>
      <c r="BE12" s="16" t="s">
        <v>1</v>
      </c>
      <c r="BF12" s="16" t="s">
        <v>1</v>
      </c>
      <c r="BG12" s="16" t="s">
        <v>1</v>
      </c>
      <c r="BH12" s="66" t="s">
        <v>622</v>
      </c>
      <c r="BI12" s="66" t="s">
        <v>622</v>
      </c>
      <c r="BJ12" s="66" t="s">
        <v>622</v>
      </c>
      <c r="BK12" s="66" t="s">
        <v>622</v>
      </c>
      <c r="BL12" s="66" t="s">
        <v>622</v>
      </c>
      <c r="BM12" s="66" t="s">
        <v>622</v>
      </c>
      <c r="BN12" s="66" t="s">
        <v>622</v>
      </c>
      <c r="BO12" s="66" t="s">
        <v>622</v>
      </c>
      <c r="BP12" s="66" t="s">
        <v>622</v>
      </c>
      <c r="BQ12" s="66" t="s">
        <v>622</v>
      </c>
      <c r="BR12" s="15" t="s">
        <v>622</v>
      </c>
      <c r="BS12" s="15" t="s">
        <v>622</v>
      </c>
      <c r="BT12" s="15" t="s">
        <v>622</v>
      </c>
      <c r="BU12" s="15" t="s">
        <v>622</v>
      </c>
      <c r="BV12" s="15" t="s">
        <v>622</v>
      </c>
      <c r="BW12" s="15" t="s">
        <v>622</v>
      </c>
      <c r="BX12" s="15" t="s">
        <v>622</v>
      </c>
      <c r="BY12" s="15" t="s">
        <v>622</v>
      </c>
      <c r="BZ12" s="15" t="s">
        <v>622</v>
      </c>
      <c r="CA12" s="15" t="s">
        <v>622</v>
      </c>
      <c r="CB12" s="15" t="s">
        <v>622</v>
      </c>
      <c r="CC12" s="15" t="s">
        <v>622</v>
      </c>
      <c r="CD12" s="15" t="s">
        <v>622</v>
      </c>
      <c r="CE12" s="15" t="s">
        <v>622</v>
      </c>
      <c r="CF12" s="15" t="s">
        <v>622</v>
      </c>
      <c r="CG12" s="15" t="s">
        <v>622</v>
      </c>
      <c r="CH12" s="15" t="s">
        <v>622</v>
      </c>
      <c r="CI12" s="15" t="s">
        <v>622</v>
      </c>
      <c r="CJ12" s="15" t="s">
        <v>622</v>
      </c>
      <c r="CK12" s="15" t="s">
        <v>622</v>
      </c>
      <c r="CL12" s="15" t="s">
        <v>622</v>
      </c>
      <c r="CM12" s="15" t="s">
        <v>622</v>
      </c>
      <c r="CN12" s="15" t="s">
        <v>622</v>
      </c>
      <c r="CO12" s="15" t="s">
        <v>622</v>
      </c>
      <c r="CP12" s="15" t="s">
        <v>622</v>
      </c>
      <c r="CQ12" s="15" t="s">
        <v>622</v>
      </c>
      <c r="CR12" s="15" t="s">
        <v>622</v>
      </c>
      <c r="CS12" s="15" t="s">
        <v>622</v>
      </c>
      <c r="CT12" s="15" t="s">
        <v>622</v>
      </c>
      <c r="CU12" s="15" t="s">
        <v>622</v>
      </c>
      <c r="CV12" s="15" t="s">
        <v>622</v>
      </c>
      <c r="CW12" s="15" t="s">
        <v>622</v>
      </c>
      <c r="CX12" s="15" t="s">
        <v>622</v>
      </c>
      <c r="CY12" s="15" t="s">
        <v>622</v>
      </c>
      <c r="CZ12" s="15" t="s">
        <v>622</v>
      </c>
      <c r="DA12" s="15" t="s">
        <v>622</v>
      </c>
      <c r="DB12" s="15" t="s">
        <v>622</v>
      </c>
    </row>
    <row r="13" spans="1:106" s="18" customFormat="1" ht="2.1" hidden="1" customHeight="1">
      <c r="A13" s="14">
        <v>160</v>
      </c>
      <c r="B13" s="66" t="s">
        <v>623</v>
      </c>
      <c r="C13" s="66" t="s">
        <v>623</v>
      </c>
      <c r="D13" s="66" t="s">
        <v>623</v>
      </c>
      <c r="E13" s="66" t="s">
        <v>623</v>
      </c>
      <c r="F13" s="66" t="s">
        <v>623</v>
      </c>
      <c r="G13" s="66" t="s">
        <v>623</v>
      </c>
      <c r="H13" s="16" t="s">
        <v>2</v>
      </c>
      <c r="I13" s="16" t="s">
        <v>2</v>
      </c>
      <c r="J13" s="16" t="s">
        <v>2</v>
      </c>
      <c r="K13" s="16" t="s">
        <v>2</v>
      </c>
      <c r="L13" s="16" t="s">
        <v>2</v>
      </c>
      <c r="M13" s="16" t="s">
        <v>2</v>
      </c>
      <c r="N13" s="16" t="s">
        <v>2</v>
      </c>
      <c r="O13" s="16" t="s">
        <v>2</v>
      </c>
      <c r="P13" s="16" t="s">
        <v>2</v>
      </c>
      <c r="Q13" s="16" t="s">
        <v>2</v>
      </c>
      <c r="R13" s="17" t="s">
        <v>629</v>
      </c>
      <c r="S13" s="17" t="s">
        <v>629</v>
      </c>
      <c r="T13" s="17" t="s">
        <v>629</v>
      </c>
      <c r="U13" s="17" t="s">
        <v>629</v>
      </c>
      <c r="V13" s="17" t="s">
        <v>629</v>
      </c>
      <c r="W13" s="17" t="s">
        <v>629</v>
      </c>
      <c r="X13" s="17" t="s">
        <v>629</v>
      </c>
      <c r="Y13" s="17" t="s">
        <v>629</v>
      </c>
      <c r="Z13" s="17" t="s">
        <v>629</v>
      </c>
      <c r="AA13" s="17" t="s">
        <v>629</v>
      </c>
      <c r="AB13" s="17" t="s">
        <v>629</v>
      </c>
      <c r="AC13" s="17" t="s">
        <v>629</v>
      </c>
      <c r="AD13" s="16" t="s">
        <v>1</v>
      </c>
      <c r="AE13" s="16" t="s">
        <v>1</v>
      </c>
      <c r="AF13" s="16" t="s">
        <v>1</v>
      </c>
      <c r="AG13" s="16" t="s">
        <v>1</v>
      </c>
      <c r="AH13" s="16" t="s">
        <v>1</v>
      </c>
      <c r="AI13" s="16" t="s">
        <v>1</v>
      </c>
      <c r="AJ13" s="16" t="s">
        <v>1</v>
      </c>
      <c r="AK13" s="16" t="s">
        <v>1</v>
      </c>
      <c r="AL13" s="16" t="s">
        <v>1</v>
      </c>
      <c r="AM13" s="16" t="s">
        <v>1</v>
      </c>
      <c r="AN13" s="16" t="s">
        <v>1</v>
      </c>
      <c r="AO13" s="16" t="s">
        <v>1</v>
      </c>
      <c r="AP13" s="16" t="s">
        <v>1</v>
      </c>
      <c r="AQ13" s="16" t="s">
        <v>1</v>
      </c>
      <c r="AR13" s="16" t="s">
        <v>1</v>
      </c>
      <c r="AS13" s="16" t="s">
        <v>1</v>
      </c>
      <c r="AT13" s="16" t="s">
        <v>1</v>
      </c>
      <c r="AU13" s="16" t="s">
        <v>1</v>
      </c>
      <c r="AV13" s="16" t="s">
        <v>1</v>
      </c>
      <c r="AW13" s="16" t="s">
        <v>1</v>
      </c>
      <c r="AX13" s="16" t="s">
        <v>1</v>
      </c>
      <c r="AY13" s="16" t="s">
        <v>1</v>
      </c>
      <c r="AZ13" s="16" t="s">
        <v>1</v>
      </c>
      <c r="BA13" s="16" t="s">
        <v>1</v>
      </c>
      <c r="BB13" s="16" t="s">
        <v>1</v>
      </c>
      <c r="BC13" s="16" t="s">
        <v>1</v>
      </c>
      <c r="BD13" s="16" t="s">
        <v>1</v>
      </c>
      <c r="BE13" s="16" t="s">
        <v>1</v>
      </c>
      <c r="BF13" s="16" t="s">
        <v>1</v>
      </c>
      <c r="BG13" s="16" t="s">
        <v>1</v>
      </c>
      <c r="BH13" s="66" t="s">
        <v>622</v>
      </c>
      <c r="BI13" s="66" t="s">
        <v>622</v>
      </c>
      <c r="BJ13" s="66" t="s">
        <v>622</v>
      </c>
      <c r="BK13" s="66" t="s">
        <v>622</v>
      </c>
      <c r="BL13" s="66" t="s">
        <v>622</v>
      </c>
      <c r="BM13" s="66" t="s">
        <v>622</v>
      </c>
      <c r="BN13" s="66" t="s">
        <v>622</v>
      </c>
      <c r="BO13" s="66" t="s">
        <v>622</v>
      </c>
      <c r="BP13" s="66" t="s">
        <v>622</v>
      </c>
      <c r="BQ13" s="66" t="s">
        <v>622</v>
      </c>
      <c r="BR13" s="15" t="s">
        <v>622</v>
      </c>
      <c r="BS13" s="15" t="s">
        <v>622</v>
      </c>
      <c r="BT13" s="15" t="s">
        <v>622</v>
      </c>
      <c r="BU13" s="15" t="s">
        <v>622</v>
      </c>
      <c r="BV13" s="15" t="s">
        <v>622</v>
      </c>
      <c r="BW13" s="15" t="s">
        <v>622</v>
      </c>
      <c r="BX13" s="15" t="s">
        <v>622</v>
      </c>
      <c r="BY13" s="15" t="s">
        <v>622</v>
      </c>
      <c r="BZ13" s="15" t="s">
        <v>622</v>
      </c>
      <c r="CA13" s="15" t="s">
        <v>622</v>
      </c>
      <c r="CB13" s="15" t="s">
        <v>622</v>
      </c>
      <c r="CC13" s="15" t="s">
        <v>622</v>
      </c>
      <c r="CD13" s="15" t="s">
        <v>622</v>
      </c>
      <c r="CE13" s="15" t="s">
        <v>622</v>
      </c>
      <c r="CF13" s="15" t="s">
        <v>622</v>
      </c>
      <c r="CG13" s="15" t="s">
        <v>622</v>
      </c>
      <c r="CH13" s="15" t="s">
        <v>622</v>
      </c>
      <c r="CI13" s="15" t="s">
        <v>622</v>
      </c>
      <c r="CJ13" s="15" t="s">
        <v>622</v>
      </c>
      <c r="CK13" s="15" t="s">
        <v>622</v>
      </c>
      <c r="CL13" s="15" t="s">
        <v>622</v>
      </c>
      <c r="CM13" s="15" t="s">
        <v>622</v>
      </c>
      <c r="CN13" s="15" t="s">
        <v>622</v>
      </c>
      <c r="CO13" s="15" t="s">
        <v>622</v>
      </c>
      <c r="CP13" s="15" t="s">
        <v>622</v>
      </c>
      <c r="CQ13" s="15" t="s">
        <v>622</v>
      </c>
      <c r="CR13" s="15" t="s">
        <v>622</v>
      </c>
      <c r="CS13" s="15" t="s">
        <v>622</v>
      </c>
      <c r="CT13" s="15" t="s">
        <v>622</v>
      </c>
      <c r="CU13" s="15" t="s">
        <v>622</v>
      </c>
      <c r="CV13" s="15" t="s">
        <v>622</v>
      </c>
      <c r="CW13" s="15" t="s">
        <v>622</v>
      </c>
      <c r="CX13" s="15" t="s">
        <v>622</v>
      </c>
      <c r="CY13" s="15" t="s">
        <v>622</v>
      </c>
      <c r="CZ13" s="15" t="s">
        <v>622</v>
      </c>
      <c r="DA13" s="15" t="s">
        <v>622</v>
      </c>
      <c r="DB13" s="15" t="s">
        <v>622</v>
      </c>
    </row>
    <row r="14" spans="1:106" s="18" customFormat="1" ht="2.1" hidden="1" customHeight="1">
      <c r="A14" s="14">
        <v>161</v>
      </c>
      <c r="B14" s="66" t="s">
        <v>623</v>
      </c>
      <c r="C14" s="66" t="s">
        <v>623</v>
      </c>
      <c r="D14" s="66" t="s">
        <v>623</v>
      </c>
      <c r="E14" s="66" t="s">
        <v>623</v>
      </c>
      <c r="F14" s="66" t="s">
        <v>623</v>
      </c>
      <c r="G14" s="66" t="s">
        <v>623</v>
      </c>
      <c r="H14" s="16" t="s">
        <v>2</v>
      </c>
      <c r="I14" s="16" t="s">
        <v>2</v>
      </c>
      <c r="J14" s="16" t="s">
        <v>2</v>
      </c>
      <c r="K14" s="16" t="s">
        <v>2</v>
      </c>
      <c r="L14" s="16" t="s">
        <v>2</v>
      </c>
      <c r="M14" s="16" t="s">
        <v>2</v>
      </c>
      <c r="N14" s="16" t="s">
        <v>2</v>
      </c>
      <c r="O14" s="16" t="s">
        <v>2</v>
      </c>
      <c r="P14" s="16" t="s">
        <v>2</v>
      </c>
      <c r="Q14" s="16" t="s">
        <v>2</v>
      </c>
      <c r="R14" s="17" t="s">
        <v>629</v>
      </c>
      <c r="S14" s="17" t="s">
        <v>629</v>
      </c>
      <c r="T14" s="17" t="s">
        <v>629</v>
      </c>
      <c r="U14" s="17" t="s">
        <v>629</v>
      </c>
      <c r="V14" s="17" t="s">
        <v>629</v>
      </c>
      <c r="W14" s="17" t="s">
        <v>629</v>
      </c>
      <c r="X14" s="17" t="s">
        <v>629</v>
      </c>
      <c r="Y14" s="17" t="s">
        <v>629</v>
      </c>
      <c r="Z14" s="17" t="s">
        <v>629</v>
      </c>
      <c r="AA14" s="17" t="s">
        <v>629</v>
      </c>
      <c r="AB14" s="17" t="s">
        <v>629</v>
      </c>
      <c r="AC14" s="17" t="s">
        <v>629</v>
      </c>
      <c r="AD14" s="17" t="s">
        <v>629</v>
      </c>
      <c r="AE14" s="16" t="s">
        <v>1</v>
      </c>
      <c r="AF14" s="16" t="s">
        <v>1</v>
      </c>
      <c r="AG14" s="16" t="s">
        <v>1</v>
      </c>
      <c r="AH14" s="16" t="s">
        <v>1</v>
      </c>
      <c r="AI14" s="16" t="s">
        <v>1</v>
      </c>
      <c r="AJ14" s="16" t="s">
        <v>1</v>
      </c>
      <c r="AK14" s="16" t="s">
        <v>1</v>
      </c>
      <c r="AL14" s="16" t="s">
        <v>1</v>
      </c>
      <c r="AM14" s="16" t="s">
        <v>1</v>
      </c>
      <c r="AN14" s="16" t="s">
        <v>1</v>
      </c>
      <c r="AO14" s="16" t="s">
        <v>1</v>
      </c>
      <c r="AP14" s="16" t="s">
        <v>1</v>
      </c>
      <c r="AQ14" s="16" t="s">
        <v>1</v>
      </c>
      <c r="AR14" s="16" t="s">
        <v>1</v>
      </c>
      <c r="AS14" s="16" t="s">
        <v>1</v>
      </c>
      <c r="AT14" s="16" t="s">
        <v>1</v>
      </c>
      <c r="AU14" s="16" t="s">
        <v>1</v>
      </c>
      <c r="AV14" s="16" t="s">
        <v>1</v>
      </c>
      <c r="AW14" s="16" t="s">
        <v>1</v>
      </c>
      <c r="AX14" s="16" t="s">
        <v>1</v>
      </c>
      <c r="AY14" s="16" t="s">
        <v>1</v>
      </c>
      <c r="AZ14" s="16" t="s">
        <v>1</v>
      </c>
      <c r="BA14" s="16" t="s">
        <v>1</v>
      </c>
      <c r="BB14" s="16" t="s">
        <v>1</v>
      </c>
      <c r="BC14" s="16" t="s">
        <v>1</v>
      </c>
      <c r="BD14" s="16" t="s">
        <v>1</v>
      </c>
      <c r="BE14" s="16" t="s">
        <v>1</v>
      </c>
      <c r="BF14" s="16" t="s">
        <v>1</v>
      </c>
      <c r="BG14" s="16" t="s">
        <v>1</v>
      </c>
      <c r="BH14" s="16" t="s">
        <v>1</v>
      </c>
      <c r="BI14" s="66" t="s">
        <v>622</v>
      </c>
      <c r="BJ14" s="66" t="s">
        <v>622</v>
      </c>
      <c r="BK14" s="66" t="s">
        <v>622</v>
      </c>
      <c r="BL14" s="66" t="s">
        <v>622</v>
      </c>
      <c r="BM14" s="66" t="s">
        <v>622</v>
      </c>
      <c r="BN14" s="66" t="s">
        <v>622</v>
      </c>
      <c r="BO14" s="66" t="s">
        <v>622</v>
      </c>
      <c r="BP14" s="66" t="s">
        <v>622</v>
      </c>
      <c r="BQ14" s="66" t="s">
        <v>622</v>
      </c>
      <c r="BR14" s="66" t="s">
        <v>622</v>
      </c>
      <c r="BS14" s="15" t="s">
        <v>622</v>
      </c>
      <c r="BT14" s="15" t="s">
        <v>622</v>
      </c>
      <c r="BU14" s="15" t="s">
        <v>622</v>
      </c>
      <c r="BV14" s="15" t="s">
        <v>622</v>
      </c>
      <c r="BW14" s="15" t="s">
        <v>622</v>
      </c>
      <c r="BX14" s="15" t="s">
        <v>622</v>
      </c>
      <c r="BY14" s="15" t="s">
        <v>622</v>
      </c>
      <c r="BZ14" s="15" t="s">
        <v>622</v>
      </c>
      <c r="CA14" s="15" t="s">
        <v>622</v>
      </c>
      <c r="CB14" s="15" t="s">
        <v>622</v>
      </c>
      <c r="CC14" s="15" t="s">
        <v>622</v>
      </c>
      <c r="CD14" s="15" t="s">
        <v>622</v>
      </c>
      <c r="CE14" s="15" t="s">
        <v>622</v>
      </c>
      <c r="CF14" s="15" t="s">
        <v>622</v>
      </c>
      <c r="CG14" s="15" t="s">
        <v>622</v>
      </c>
      <c r="CH14" s="15" t="s">
        <v>622</v>
      </c>
      <c r="CI14" s="15" t="s">
        <v>622</v>
      </c>
      <c r="CJ14" s="15" t="s">
        <v>622</v>
      </c>
      <c r="CK14" s="15" t="s">
        <v>622</v>
      </c>
      <c r="CL14" s="15" t="s">
        <v>622</v>
      </c>
      <c r="CM14" s="15" t="s">
        <v>622</v>
      </c>
      <c r="CN14" s="15" t="s">
        <v>622</v>
      </c>
      <c r="CO14" s="15" t="s">
        <v>622</v>
      </c>
      <c r="CP14" s="15" t="s">
        <v>622</v>
      </c>
      <c r="CQ14" s="15" t="s">
        <v>622</v>
      </c>
      <c r="CR14" s="15" t="s">
        <v>622</v>
      </c>
      <c r="CS14" s="15" t="s">
        <v>622</v>
      </c>
      <c r="CT14" s="15" t="s">
        <v>622</v>
      </c>
      <c r="CU14" s="15" t="s">
        <v>622</v>
      </c>
      <c r="CV14" s="15" t="s">
        <v>622</v>
      </c>
      <c r="CW14" s="15" t="s">
        <v>622</v>
      </c>
      <c r="CX14" s="15" t="s">
        <v>622</v>
      </c>
      <c r="CY14" s="15" t="s">
        <v>622</v>
      </c>
      <c r="CZ14" s="15" t="s">
        <v>622</v>
      </c>
      <c r="DA14" s="15" t="s">
        <v>622</v>
      </c>
      <c r="DB14" s="15" t="s">
        <v>622</v>
      </c>
    </row>
    <row r="15" spans="1:106" s="18" customFormat="1" ht="2.1" hidden="1" customHeight="1">
      <c r="A15" s="14">
        <v>162</v>
      </c>
      <c r="B15" s="66" t="s">
        <v>623</v>
      </c>
      <c r="C15" s="66" t="s">
        <v>623</v>
      </c>
      <c r="D15" s="66" t="s">
        <v>623</v>
      </c>
      <c r="E15" s="66" t="s">
        <v>623</v>
      </c>
      <c r="F15" s="66" t="s">
        <v>623</v>
      </c>
      <c r="G15" s="66" t="s">
        <v>623</v>
      </c>
      <c r="H15" s="66" t="s">
        <v>623</v>
      </c>
      <c r="I15" s="16" t="s">
        <v>2</v>
      </c>
      <c r="J15" s="16" t="s">
        <v>2</v>
      </c>
      <c r="K15" s="16" t="s">
        <v>2</v>
      </c>
      <c r="L15" s="16" t="s">
        <v>2</v>
      </c>
      <c r="M15" s="16" t="s">
        <v>2</v>
      </c>
      <c r="N15" s="16" t="s">
        <v>2</v>
      </c>
      <c r="O15" s="16" t="s">
        <v>2</v>
      </c>
      <c r="P15" s="16" t="s">
        <v>2</v>
      </c>
      <c r="Q15" s="16" t="s">
        <v>2</v>
      </c>
      <c r="R15" s="16" t="s">
        <v>2</v>
      </c>
      <c r="S15" s="17" t="s">
        <v>629</v>
      </c>
      <c r="T15" s="17" t="s">
        <v>629</v>
      </c>
      <c r="U15" s="17" t="s">
        <v>629</v>
      </c>
      <c r="V15" s="17" t="s">
        <v>629</v>
      </c>
      <c r="W15" s="17" t="s">
        <v>629</v>
      </c>
      <c r="X15" s="17" t="s">
        <v>629</v>
      </c>
      <c r="Y15" s="17" t="s">
        <v>629</v>
      </c>
      <c r="Z15" s="17" t="s">
        <v>629</v>
      </c>
      <c r="AA15" s="17" t="s">
        <v>629</v>
      </c>
      <c r="AB15" s="17" t="s">
        <v>629</v>
      </c>
      <c r="AC15" s="17" t="s">
        <v>629</v>
      </c>
      <c r="AD15" s="17" t="s">
        <v>629</v>
      </c>
      <c r="AE15" s="17" t="s">
        <v>629</v>
      </c>
      <c r="AF15" s="16" t="s">
        <v>1</v>
      </c>
      <c r="AG15" s="16" t="s">
        <v>1</v>
      </c>
      <c r="AH15" s="16" t="s">
        <v>1</v>
      </c>
      <c r="AI15" s="16" t="s">
        <v>1</v>
      </c>
      <c r="AJ15" s="16" t="s">
        <v>1</v>
      </c>
      <c r="AK15" s="16" t="s">
        <v>1</v>
      </c>
      <c r="AL15" s="16" t="s">
        <v>1</v>
      </c>
      <c r="AM15" s="16" t="s">
        <v>1</v>
      </c>
      <c r="AN15" s="16" t="s">
        <v>1</v>
      </c>
      <c r="AO15" s="16" t="s">
        <v>1</v>
      </c>
      <c r="AP15" s="16" t="s">
        <v>1</v>
      </c>
      <c r="AQ15" s="16" t="s">
        <v>1</v>
      </c>
      <c r="AR15" s="16" t="s">
        <v>1</v>
      </c>
      <c r="AS15" s="16" t="s">
        <v>1</v>
      </c>
      <c r="AT15" s="16" t="s">
        <v>1</v>
      </c>
      <c r="AU15" s="16" t="s">
        <v>1</v>
      </c>
      <c r="AV15" s="16" t="s">
        <v>1</v>
      </c>
      <c r="AW15" s="16" t="s">
        <v>1</v>
      </c>
      <c r="AX15" s="16" t="s">
        <v>1</v>
      </c>
      <c r="AY15" s="16" t="s">
        <v>1</v>
      </c>
      <c r="AZ15" s="16" t="s">
        <v>1</v>
      </c>
      <c r="BA15" s="16" t="s">
        <v>1</v>
      </c>
      <c r="BB15" s="16" t="s">
        <v>1</v>
      </c>
      <c r="BC15" s="16" t="s">
        <v>1</v>
      </c>
      <c r="BD15" s="16" t="s">
        <v>1</v>
      </c>
      <c r="BE15" s="16" t="s">
        <v>1</v>
      </c>
      <c r="BF15" s="16" t="s">
        <v>1</v>
      </c>
      <c r="BG15" s="16" t="s">
        <v>1</v>
      </c>
      <c r="BH15" s="16" t="s">
        <v>1</v>
      </c>
      <c r="BI15" s="16" t="s">
        <v>1</v>
      </c>
      <c r="BJ15" s="66" t="s">
        <v>622</v>
      </c>
      <c r="BK15" s="66" t="s">
        <v>622</v>
      </c>
      <c r="BL15" s="66" t="s">
        <v>622</v>
      </c>
      <c r="BM15" s="66" t="s">
        <v>622</v>
      </c>
      <c r="BN15" s="66" t="s">
        <v>622</v>
      </c>
      <c r="BO15" s="66" t="s">
        <v>622</v>
      </c>
      <c r="BP15" s="66" t="s">
        <v>622</v>
      </c>
      <c r="BQ15" s="66" t="s">
        <v>622</v>
      </c>
      <c r="BR15" s="66" t="s">
        <v>622</v>
      </c>
      <c r="BS15" s="66" t="s">
        <v>622</v>
      </c>
      <c r="BT15" s="15" t="s">
        <v>622</v>
      </c>
      <c r="BU15" s="15" t="s">
        <v>622</v>
      </c>
      <c r="BV15" s="15" t="s">
        <v>622</v>
      </c>
      <c r="BW15" s="15" t="s">
        <v>622</v>
      </c>
      <c r="BX15" s="15" t="s">
        <v>622</v>
      </c>
      <c r="BY15" s="15" t="s">
        <v>622</v>
      </c>
      <c r="BZ15" s="15" t="s">
        <v>622</v>
      </c>
      <c r="CA15" s="15" t="s">
        <v>622</v>
      </c>
      <c r="CB15" s="15" t="s">
        <v>622</v>
      </c>
      <c r="CC15" s="15" t="s">
        <v>622</v>
      </c>
      <c r="CD15" s="15" t="s">
        <v>622</v>
      </c>
      <c r="CE15" s="15" t="s">
        <v>622</v>
      </c>
      <c r="CF15" s="15" t="s">
        <v>622</v>
      </c>
      <c r="CG15" s="15" t="s">
        <v>622</v>
      </c>
      <c r="CH15" s="15" t="s">
        <v>622</v>
      </c>
      <c r="CI15" s="15" t="s">
        <v>622</v>
      </c>
      <c r="CJ15" s="15" t="s">
        <v>622</v>
      </c>
      <c r="CK15" s="15" t="s">
        <v>622</v>
      </c>
      <c r="CL15" s="15" t="s">
        <v>622</v>
      </c>
      <c r="CM15" s="15" t="s">
        <v>622</v>
      </c>
      <c r="CN15" s="15" t="s">
        <v>622</v>
      </c>
      <c r="CO15" s="15" t="s">
        <v>622</v>
      </c>
      <c r="CP15" s="15" t="s">
        <v>622</v>
      </c>
      <c r="CQ15" s="15" t="s">
        <v>622</v>
      </c>
      <c r="CR15" s="15" t="s">
        <v>622</v>
      </c>
      <c r="CS15" s="15" t="s">
        <v>622</v>
      </c>
      <c r="CT15" s="15" t="s">
        <v>622</v>
      </c>
      <c r="CU15" s="15" t="s">
        <v>622</v>
      </c>
      <c r="CV15" s="15" t="s">
        <v>622</v>
      </c>
      <c r="CW15" s="15" t="s">
        <v>622</v>
      </c>
      <c r="CX15" s="15" t="s">
        <v>622</v>
      </c>
      <c r="CY15" s="15" t="s">
        <v>622</v>
      </c>
      <c r="CZ15" s="15" t="s">
        <v>622</v>
      </c>
      <c r="DA15" s="15" t="s">
        <v>622</v>
      </c>
      <c r="DB15" s="15" t="s">
        <v>622</v>
      </c>
    </row>
    <row r="16" spans="1:106" s="18" customFormat="1" ht="2.1" hidden="1" customHeight="1">
      <c r="A16" s="14">
        <v>163</v>
      </c>
      <c r="B16" s="66" t="s">
        <v>623</v>
      </c>
      <c r="C16" s="66" t="s">
        <v>623</v>
      </c>
      <c r="D16" s="66" t="s">
        <v>623</v>
      </c>
      <c r="E16" s="66" t="s">
        <v>623</v>
      </c>
      <c r="F16" s="66" t="s">
        <v>623</v>
      </c>
      <c r="G16" s="66" t="s">
        <v>623</v>
      </c>
      <c r="H16" s="66" t="s">
        <v>623</v>
      </c>
      <c r="I16" s="16" t="s">
        <v>2</v>
      </c>
      <c r="J16" s="16" t="s">
        <v>2</v>
      </c>
      <c r="K16" s="16" t="s">
        <v>2</v>
      </c>
      <c r="L16" s="16" t="s">
        <v>2</v>
      </c>
      <c r="M16" s="16" t="s">
        <v>2</v>
      </c>
      <c r="N16" s="16" t="s">
        <v>2</v>
      </c>
      <c r="O16" s="16" t="s">
        <v>2</v>
      </c>
      <c r="P16" s="16" t="s">
        <v>2</v>
      </c>
      <c r="Q16" s="16" t="s">
        <v>2</v>
      </c>
      <c r="R16" s="16" t="s">
        <v>2</v>
      </c>
      <c r="S16" s="17" t="s">
        <v>629</v>
      </c>
      <c r="T16" s="17" t="s">
        <v>629</v>
      </c>
      <c r="U16" s="17" t="s">
        <v>629</v>
      </c>
      <c r="V16" s="17" t="s">
        <v>629</v>
      </c>
      <c r="W16" s="17" t="s">
        <v>629</v>
      </c>
      <c r="X16" s="17" t="s">
        <v>629</v>
      </c>
      <c r="Y16" s="17" t="s">
        <v>629</v>
      </c>
      <c r="Z16" s="17" t="s">
        <v>629</v>
      </c>
      <c r="AA16" s="17" t="s">
        <v>629</v>
      </c>
      <c r="AB16" s="17" t="s">
        <v>629</v>
      </c>
      <c r="AC16" s="17" t="s">
        <v>629</v>
      </c>
      <c r="AD16" s="17" t="s">
        <v>629</v>
      </c>
      <c r="AE16" s="17" t="s">
        <v>629</v>
      </c>
      <c r="AF16" s="17" t="s">
        <v>629</v>
      </c>
      <c r="AG16" s="16" t="s">
        <v>1</v>
      </c>
      <c r="AH16" s="16" t="s">
        <v>1</v>
      </c>
      <c r="AI16" s="16" t="s">
        <v>1</v>
      </c>
      <c r="AJ16" s="16" t="s">
        <v>1</v>
      </c>
      <c r="AK16" s="16" t="s">
        <v>1</v>
      </c>
      <c r="AL16" s="16" t="s">
        <v>1</v>
      </c>
      <c r="AM16" s="16" t="s">
        <v>1</v>
      </c>
      <c r="AN16" s="16" t="s">
        <v>1</v>
      </c>
      <c r="AO16" s="16" t="s">
        <v>1</v>
      </c>
      <c r="AP16" s="16" t="s">
        <v>1</v>
      </c>
      <c r="AQ16" s="16" t="s">
        <v>1</v>
      </c>
      <c r="AR16" s="16" t="s">
        <v>1</v>
      </c>
      <c r="AS16" s="16" t="s">
        <v>1</v>
      </c>
      <c r="AT16" s="16" t="s">
        <v>1</v>
      </c>
      <c r="AU16" s="16" t="s">
        <v>1</v>
      </c>
      <c r="AV16" s="16" t="s">
        <v>1</v>
      </c>
      <c r="AW16" s="16" t="s">
        <v>1</v>
      </c>
      <c r="AX16" s="16" t="s">
        <v>1</v>
      </c>
      <c r="AY16" s="16" t="s">
        <v>1</v>
      </c>
      <c r="AZ16" s="16" t="s">
        <v>1</v>
      </c>
      <c r="BA16" s="16" t="s">
        <v>1</v>
      </c>
      <c r="BB16" s="16" t="s">
        <v>1</v>
      </c>
      <c r="BC16" s="16" t="s">
        <v>1</v>
      </c>
      <c r="BD16" s="16" t="s">
        <v>1</v>
      </c>
      <c r="BE16" s="16" t="s">
        <v>1</v>
      </c>
      <c r="BF16" s="16" t="s">
        <v>1</v>
      </c>
      <c r="BG16" s="16" t="s">
        <v>1</v>
      </c>
      <c r="BH16" s="16" t="s">
        <v>1</v>
      </c>
      <c r="BI16" s="16" t="s">
        <v>1</v>
      </c>
      <c r="BJ16" s="16" t="s">
        <v>1</v>
      </c>
      <c r="BK16" s="66" t="s">
        <v>622</v>
      </c>
      <c r="BL16" s="66" t="s">
        <v>622</v>
      </c>
      <c r="BM16" s="66" t="s">
        <v>622</v>
      </c>
      <c r="BN16" s="66" t="s">
        <v>622</v>
      </c>
      <c r="BO16" s="66" t="s">
        <v>622</v>
      </c>
      <c r="BP16" s="66" t="s">
        <v>622</v>
      </c>
      <c r="BQ16" s="66" t="s">
        <v>622</v>
      </c>
      <c r="BR16" s="66" t="s">
        <v>622</v>
      </c>
      <c r="BS16" s="66" t="s">
        <v>622</v>
      </c>
      <c r="BT16" s="66" t="s">
        <v>622</v>
      </c>
      <c r="BU16" s="15" t="s">
        <v>622</v>
      </c>
      <c r="BV16" s="15" t="s">
        <v>622</v>
      </c>
      <c r="BW16" s="15" t="s">
        <v>622</v>
      </c>
      <c r="BX16" s="15" t="s">
        <v>622</v>
      </c>
      <c r="BY16" s="15" t="s">
        <v>622</v>
      </c>
      <c r="BZ16" s="15" t="s">
        <v>622</v>
      </c>
      <c r="CA16" s="15" t="s">
        <v>622</v>
      </c>
      <c r="CB16" s="15" t="s">
        <v>622</v>
      </c>
      <c r="CC16" s="15" t="s">
        <v>622</v>
      </c>
      <c r="CD16" s="15" t="s">
        <v>622</v>
      </c>
      <c r="CE16" s="15" t="s">
        <v>622</v>
      </c>
      <c r="CF16" s="15" t="s">
        <v>622</v>
      </c>
      <c r="CG16" s="15" t="s">
        <v>622</v>
      </c>
      <c r="CH16" s="15" t="s">
        <v>622</v>
      </c>
      <c r="CI16" s="15" t="s">
        <v>622</v>
      </c>
      <c r="CJ16" s="15" t="s">
        <v>622</v>
      </c>
      <c r="CK16" s="15" t="s">
        <v>622</v>
      </c>
      <c r="CL16" s="15" t="s">
        <v>622</v>
      </c>
      <c r="CM16" s="15" t="s">
        <v>622</v>
      </c>
      <c r="CN16" s="15" t="s">
        <v>622</v>
      </c>
      <c r="CO16" s="15" t="s">
        <v>622</v>
      </c>
      <c r="CP16" s="15" t="s">
        <v>622</v>
      </c>
      <c r="CQ16" s="15" t="s">
        <v>622</v>
      </c>
      <c r="CR16" s="15" t="s">
        <v>622</v>
      </c>
      <c r="CS16" s="15" t="s">
        <v>622</v>
      </c>
      <c r="CT16" s="15" t="s">
        <v>622</v>
      </c>
      <c r="CU16" s="15" t="s">
        <v>622</v>
      </c>
      <c r="CV16" s="15" t="s">
        <v>622</v>
      </c>
      <c r="CW16" s="15" t="s">
        <v>622</v>
      </c>
      <c r="CX16" s="15" t="s">
        <v>622</v>
      </c>
      <c r="CY16" s="15" t="s">
        <v>622</v>
      </c>
      <c r="CZ16" s="15" t="s">
        <v>622</v>
      </c>
      <c r="DA16" s="15" t="s">
        <v>622</v>
      </c>
      <c r="DB16" s="15" t="s">
        <v>622</v>
      </c>
    </row>
    <row r="17" spans="1:106" s="18" customFormat="1" ht="2.1" hidden="1" customHeight="1">
      <c r="A17" s="14">
        <v>164</v>
      </c>
      <c r="B17" s="66" t="s">
        <v>623</v>
      </c>
      <c r="C17" s="66" t="s">
        <v>623</v>
      </c>
      <c r="D17" s="66" t="s">
        <v>623</v>
      </c>
      <c r="E17" s="66" t="s">
        <v>623</v>
      </c>
      <c r="F17" s="66" t="s">
        <v>623</v>
      </c>
      <c r="G17" s="66" t="s">
        <v>623</v>
      </c>
      <c r="H17" s="66" t="s">
        <v>623</v>
      </c>
      <c r="I17" s="66" t="s">
        <v>623</v>
      </c>
      <c r="J17" s="16" t="s">
        <v>2</v>
      </c>
      <c r="K17" s="16" t="s">
        <v>2</v>
      </c>
      <c r="L17" s="16" t="s">
        <v>2</v>
      </c>
      <c r="M17" s="16" t="s">
        <v>2</v>
      </c>
      <c r="N17" s="16" t="s">
        <v>2</v>
      </c>
      <c r="O17" s="16" t="s">
        <v>2</v>
      </c>
      <c r="P17" s="16" t="s">
        <v>2</v>
      </c>
      <c r="Q17" s="16" t="s">
        <v>2</v>
      </c>
      <c r="R17" s="16" t="s">
        <v>2</v>
      </c>
      <c r="S17" s="16" t="s">
        <v>2</v>
      </c>
      <c r="T17" s="17" t="s">
        <v>629</v>
      </c>
      <c r="U17" s="17" t="s">
        <v>629</v>
      </c>
      <c r="V17" s="17" t="s">
        <v>629</v>
      </c>
      <c r="W17" s="17" t="s">
        <v>629</v>
      </c>
      <c r="X17" s="17" t="s">
        <v>629</v>
      </c>
      <c r="Y17" s="17" t="s">
        <v>629</v>
      </c>
      <c r="Z17" s="17" t="s">
        <v>629</v>
      </c>
      <c r="AA17" s="17" t="s">
        <v>629</v>
      </c>
      <c r="AB17" s="17" t="s">
        <v>629</v>
      </c>
      <c r="AC17" s="17" t="s">
        <v>629</v>
      </c>
      <c r="AD17" s="17" t="s">
        <v>629</v>
      </c>
      <c r="AE17" s="17" t="s">
        <v>629</v>
      </c>
      <c r="AF17" s="17" t="s">
        <v>629</v>
      </c>
      <c r="AG17" s="16" t="s">
        <v>1</v>
      </c>
      <c r="AH17" s="16" t="s">
        <v>1</v>
      </c>
      <c r="AI17" s="16" t="s">
        <v>1</v>
      </c>
      <c r="AJ17" s="16" t="s">
        <v>1</v>
      </c>
      <c r="AK17" s="16" t="s">
        <v>1</v>
      </c>
      <c r="AL17" s="16" t="s">
        <v>1</v>
      </c>
      <c r="AM17" s="16" t="s">
        <v>1</v>
      </c>
      <c r="AN17" s="16" t="s">
        <v>1</v>
      </c>
      <c r="AO17" s="16" t="s">
        <v>1</v>
      </c>
      <c r="AP17" s="16" t="s">
        <v>1</v>
      </c>
      <c r="AQ17" s="16" t="s">
        <v>1</v>
      </c>
      <c r="AR17" s="16" t="s">
        <v>1</v>
      </c>
      <c r="AS17" s="16" t="s">
        <v>1</v>
      </c>
      <c r="AT17" s="16" t="s">
        <v>1</v>
      </c>
      <c r="AU17" s="16" t="s">
        <v>1</v>
      </c>
      <c r="AV17" s="16" t="s">
        <v>1</v>
      </c>
      <c r="AW17" s="16" t="s">
        <v>1</v>
      </c>
      <c r="AX17" s="16" t="s">
        <v>1</v>
      </c>
      <c r="AY17" s="16" t="s">
        <v>1</v>
      </c>
      <c r="AZ17" s="16" t="s">
        <v>1</v>
      </c>
      <c r="BA17" s="16" t="s">
        <v>1</v>
      </c>
      <c r="BB17" s="16" t="s">
        <v>1</v>
      </c>
      <c r="BC17" s="16" t="s">
        <v>1</v>
      </c>
      <c r="BD17" s="16" t="s">
        <v>1</v>
      </c>
      <c r="BE17" s="16" t="s">
        <v>1</v>
      </c>
      <c r="BF17" s="16" t="s">
        <v>1</v>
      </c>
      <c r="BG17" s="16" t="s">
        <v>1</v>
      </c>
      <c r="BH17" s="16" t="s">
        <v>1</v>
      </c>
      <c r="BI17" s="16" t="s">
        <v>1</v>
      </c>
      <c r="BJ17" s="16" t="s">
        <v>1</v>
      </c>
      <c r="BK17" s="66" t="s">
        <v>622</v>
      </c>
      <c r="BL17" s="66" t="s">
        <v>622</v>
      </c>
      <c r="BM17" s="66" t="s">
        <v>622</v>
      </c>
      <c r="BN17" s="66" t="s">
        <v>622</v>
      </c>
      <c r="BO17" s="66" t="s">
        <v>622</v>
      </c>
      <c r="BP17" s="66" t="s">
        <v>622</v>
      </c>
      <c r="BQ17" s="66" t="s">
        <v>622</v>
      </c>
      <c r="BR17" s="66" t="s">
        <v>622</v>
      </c>
      <c r="BS17" s="66" t="s">
        <v>622</v>
      </c>
      <c r="BT17" s="66" t="s">
        <v>622</v>
      </c>
      <c r="BU17" s="15" t="s">
        <v>622</v>
      </c>
      <c r="BV17" s="15" t="s">
        <v>622</v>
      </c>
      <c r="BW17" s="15" t="s">
        <v>622</v>
      </c>
      <c r="BX17" s="15" t="s">
        <v>622</v>
      </c>
      <c r="BY17" s="15" t="s">
        <v>622</v>
      </c>
      <c r="BZ17" s="15" t="s">
        <v>622</v>
      </c>
      <c r="CA17" s="15" t="s">
        <v>622</v>
      </c>
      <c r="CB17" s="15" t="s">
        <v>622</v>
      </c>
      <c r="CC17" s="15" t="s">
        <v>622</v>
      </c>
      <c r="CD17" s="15" t="s">
        <v>622</v>
      </c>
      <c r="CE17" s="15" t="s">
        <v>622</v>
      </c>
      <c r="CF17" s="15" t="s">
        <v>622</v>
      </c>
      <c r="CG17" s="15" t="s">
        <v>622</v>
      </c>
      <c r="CH17" s="15" t="s">
        <v>622</v>
      </c>
      <c r="CI17" s="15" t="s">
        <v>622</v>
      </c>
      <c r="CJ17" s="15" t="s">
        <v>622</v>
      </c>
      <c r="CK17" s="15" t="s">
        <v>622</v>
      </c>
      <c r="CL17" s="15" t="s">
        <v>622</v>
      </c>
      <c r="CM17" s="15" t="s">
        <v>622</v>
      </c>
      <c r="CN17" s="15" t="s">
        <v>622</v>
      </c>
      <c r="CO17" s="15" t="s">
        <v>622</v>
      </c>
      <c r="CP17" s="15" t="s">
        <v>622</v>
      </c>
      <c r="CQ17" s="15" t="s">
        <v>622</v>
      </c>
      <c r="CR17" s="15" t="s">
        <v>622</v>
      </c>
      <c r="CS17" s="15" t="s">
        <v>622</v>
      </c>
      <c r="CT17" s="15" t="s">
        <v>622</v>
      </c>
      <c r="CU17" s="15" t="s">
        <v>622</v>
      </c>
      <c r="CV17" s="15" t="s">
        <v>622</v>
      </c>
      <c r="CW17" s="15" t="s">
        <v>622</v>
      </c>
      <c r="CX17" s="15" t="s">
        <v>622</v>
      </c>
      <c r="CY17" s="15" t="s">
        <v>622</v>
      </c>
      <c r="CZ17" s="15" t="s">
        <v>622</v>
      </c>
      <c r="DA17" s="15" t="s">
        <v>622</v>
      </c>
      <c r="DB17" s="15" t="s">
        <v>622</v>
      </c>
    </row>
    <row r="18" spans="1:106" s="18" customFormat="1" ht="2.1" hidden="1" customHeight="1">
      <c r="A18" s="14">
        <v>165</v>
      </c>
      <c r="B18" s="66" t="s">
        <v>623</v>
      </c>
      <c r="C18" s="66" t="s">
        <v>623</v>
      </c>
      <c r="D18" s="66" t="s">
        <v>623</v>
      </c>
      <c r="E18" s="66" t="s">
        <v>623</v>
      </c>
      <c r="F18" s="66" t="s">
        <v>623</v>
      </c>
      <c r="G18" s="66" t="s">
        <v>623</v>
      </c>
      <c r="H18" s="66" t="s">
        <v>623</v>
      </c>
      <c r="I18" s="66" t="s">
        <v>623</v>
      </c>
      <c r="J18" s="66" t="s">
        <v>623</v>
      </c>
      <c r="K18" s="16" t="s">
        <v>2</v>
      </c>
      <c r="L18" s="16" t="s">
        <v>2</v>
      </c>
      <c r="M18" s="16" t="s">
        <v>2</v>
      </c>
      <c r="N18" s="16" t="s">
        <v>2</v>
      </c>
      <c r="O18" s="16" t="s">
        <v>2</v>
      </c>
      <c r="P18" s="16" t="s">
        <v>2</v>
      </c>
      <c r="Q18" s="16" t="s">
        <v>2</v>
      </c>
      <c r="R18" s="16" t="s">
        <v>2</v>
      </c>
      <c r="S18" s="16" t="s">
        <v>2</v>
      </c>
      <c r="T18" s="16" t="s">
        <v>2</v>
      </c>
      <c r="U18" s="17" t="s">
        <v>629</v>
      </c>
      <c r="V18" s="17" t="s">
        <v>629</v>
      </c>
      <c r="W18" s="17" t="s">
        <v>629</v>
      </c>
      <c r="X18" s="17" t="s">
        <v>629</v>
      </c>
      <c r="Y18" s="17" t="s">
        <v>629</v>
      </c>
      <c r="Z18" s="17" t="s">
        <v>629</v>
      </c>
      <c r="AA18" s="17" t="s">
        <v>629</v>
      </c>
      <c r="AB18" s="17" t="s">
        <v>629</v>
      </c>
      <c r="AC18" s="17" t="s">
        <v>629</v>
      </c>
      <c r="AD18" s="17" t="s">
        <v>629</v>
      </c>
      <c r="AE18" s="17" t="s">
        <v>629</v>
      </c>
      <c r="AF18" s="17" t="s">
        <v>629</v>
      </c>
      <c r="AG18" s="17" t="s">
        <v>629</v>
      </c>
      <c r="AH18" s="16" t="s">
        <v>1</v>
      </c>
      <c r="AI18" s="16" t="s">
        <v>1</v>
      </c>
      <c r="AJ18" s="16" t="s">
        <v>1</v>
      </c>
      <c r="AK18" s="16" t="s">
        <v>1</v>
      </c>
      <c r="AL18" s="16" t="s">
        <v>1</v>
      </c>
      <c r="AM18" s="16" t="s">
        <v>1</v>
      </c>
      <c r="AN18" s="16" t="s">
        <v>1</v>
      </c>
      <c r="AO18" s="16" t="s">
        <v>1</v>
      </c>
      <c r="AP18" s="16" t="s">
        <v>1</v>
      </c>
      <c r="AQ18" s="16" t="s">
        <v>1</v>
      </c>
      <c r="AR18" s="16" t="s">
        <v>1</v>
      </c>
      <c r="AS18" s="16" t="s">
        <v>1</v>
      </c>
      <c r="AT18" s="16" t="s">
        <v>1</v>
      </c>
      <c r="AU18" s="16" t="s">
        <v>1</v>
      </c>
      <c r="AV18" s="16" t="s">
        <v>1</v>
      </c>
      <c r="AW18" s="16" t="s">
        <v>1</v>
      </c>
      <c r="AX18" s="16" t="s">
        <v>1</v>
      </c>
      <c r="AY18" s="16" t="s">
        <v>1</v>
      </c>
      <c r="AZ18" s="16" t="s">
        <v>1</v>
      </c>
      <c r="BA18" s="16" t="s">
        <v>1</v>
      </c>
      <c r="BB18" s="16" t="s">
        <v>1</v>
      </c>
      <c r="BC18" s="16" t="s">
        <v>1</v>
      </c>
      <c r="BD18" s="16" t="s">
        <v>1</v>
      </c>
      <c r="BE18" s="16" t="s">
        <v>1</v>
      </c>
      <c r="BF18" s="16" t="s">
        <v>1</v>
      </c>
      <c r="BG18" s="16" t="s">
        <v>1</v>
      </c>
      <c r="BH18" s="16" t="s">
        <v>1</v>
      </c>
      <c r="BI18" s="16" t="s">
        <v>1</v>
      </c>
      <c r="BJ18" s="16" t="s">
        <v>1</v>
      </c>
      <c r="BK18" s="16" t="s">
        <v>1</v>
      </c>
      <c r="BL18" s="66" t="s">
        <v>622</v>
      </c>
      <c r="BM18" s="66" t="s">
        <v>622</v>
      </c>
      <c r="BN18" s="66" t="s">
        <v>622</v>
      </c>
      <c r="BO18" s="66" t="s">
        <v>622</v>
      </c>
      <c r="BP18" s="66" t="s">
        <v>622</v>
      </c>
      <c r="BQ18" s="66" t="s">
        <v>622</v>
      </c>
      <c r="BR18" s="66" t="s">
        <v>622</v>
      </c>
      <c r="BS18" s="66" t="s">
        <v>622</v>
      </c>
      <c r="BT18" s="66" t="s">
        <v>622</v>
      </c>
      <c r="BU18" s="66" t="s">
        <v>622</v>
      </c>
      <c r="BV18" s="15" t="s">
        <v>622</v>
      </c>
      <c r="BW18" s="15" t="s">
        <v>622</v>
      </c>
      <c r="BX18" s="15" t="s">
        <v>622</v>
      </c>
      <c r="BY18" s="15" t="s">
        <v>622</v>
      </c>
      <c r="BZ18" s="15" t="s">
        <v>622</v>
      </c>
      <c r="CA18" s="15" t="s">
        <v>622</v>
      </c>
      <c r="CB18" s="15" t="s">
        <v>622</v>
      </c>
      <c r="CC18" s="15" t="s">
        <v>622</v>
      </c>
      <c r="CD18" s="15" t="s">
        <v>622</v>
      </c>
      <c r="CE18" s="15" t="s">
        <v>622</v>
      </c>
      <c r="CF18" s="15" t="s">
        <v>622</v>
      </c>
      <c r="CG18" s="15" t="s">
        <v>622</v>
      </c>
      <c r="CH18" s="15" t="s">
        <v>622</v>
      </c>
      <c r="CI18" s="15" t="s">
        <v>622</v>
      </c>
      <c r="CJ18" s="15" t="s">
        <v>622</v>
      </c>
      <c r="CK18" s="15" t="s">
        <v>622</v>
      </c>
      <c r="CL18" s="15" t="s">
        <v>622</v>
      </c>
      <c r="CM18" s="15" t="s">
        <v>622</v>
      </c>
      <c r="CN18" s="15" t="s">
        <v>622</v>
      </c>
      <c r="CO18" s="15" t="s">
        <v>622</v>
      </c>
      <c r="CP18" s="15" t="s">
        <v>622</v>
      </c>
      <c r="CQ18" s="15" t="s">
        <v>622</v>
      </c>
      <c r="CR18" s="15" t="s">
        <v>622</v>
      </c>
      <c r="CS18" s="15" t="s">
        <v>622</v>
      </c>
      <c r="CT18" s="15" t="s">
        <v>622</v>
      </c>
      <c r="CU18" s="15" t="s">
        <v>622</v>
      </c>
      <c r="CV18" s="15" t="s">
        <v>622</v>
      </c>
      <c r="CW18" s="15" t="s">
        <v>622</v>
      </c>
      <c r="CX18" s="15" t="s">
        <v>622</v>
      </c>
      <c r="CY18" s="15" t="s">
        <v>622</v>
      </c>
      <c r="CZ18" s="15" t="s">
        <v>622</v>
      </c>
      <c r="DA18" s="15" t="s">
        <v>622</v>
      </c>
      <c r="DB18" s="15" t="s">
        <v>622</v>
      </c>
    </row>
    <row r="19" spans="1:106" s="18" customFormat="1" ht="2.1" hidden="1" customHeight="1">
      <c r="A19" s="14">
        <v>166</v>
      </c>
      <c r="B19" s="66" t="s">
        <v>623</v>
      </c>
      <c r="C19" s="66" t="s">
        <v>623</v>
      </c>
      <c r="D19" s="66" t="s">
        <v>623</v>
      </c>
      <c r="E19" s="66" t="s">
        <v>623</v>
      </c>
      <c r="F19" s="66" t="s">
        <v>623</v>
      </c>
      <c r="G19" s="66" t="s">
        <v>623</v>
      </c>
      <c r="H19" s="66" t="s">
        <v>623</v>
      </c>
      <c r="I19" s="66" t="s">
        <v>623</v>
      </c>
      <c r="J19" s="66" t="s">
        <v>623</v>
      </c>
      <c r="K19" s="16" t="s">
        <v>2</v>
      </c>
      <c r="L19" s="16" t="s">
        <v>2</v>
      </c>
      <c r="M19" s="16" t="s">
        <v>2</v>
      </c>
      <c r="N19" s="16" t="s">
        <v>2</v>
      </c>
      <c r="O19" s="16" t="s">
        <v>2</v>
      </c>
      <c r="P19" s="16" t="s">
        <v>2</v>
      </c>
      <c r="Q19" s="16" t="s">
        <v>2</v>
      </c>
      <c r="R19" s="16" t="s">
        <v>2</v>
      </c>
      <c r="S19" s="16" t="s">
        <v>2</v>
      </c>
      <c r="T19" s="16" t="s">
        <v>2</v>
      </c>
      <c r="U19" s="17" t="s">
        <v>629</v>
      </c>
      <c r="V19" s="17" t="s">
        <v>629</v>
      </c>
      <c r="W19" s="17" t="s">
        <v>629</v>
      </c>
      <c r="X19" s="17" t="s">
        <v>629</v>
      </c>
      <c r="Y19" s="17" t="s">
        <v>629</v>
      </c>
      <c r="Z19" s="17" t="s">
        <v>629</v>
      </c>
      <c r="AA19" s="17" t="s">
        <v>629</v>
      </c>
      <c r="AB19" s="17" t="s">
        <v>629</v>
      </c>
      <c r="AC19" s="17" t="s">
        <v>629</v>
      </c>
      <c r="AD19" s="17" t="s">
        <v>629</v>
      </c>
      <c r="AE19" s="17" t="s">
        <v>629</v>
      </c>
      <c r="AF19" s="17" t="s">
        <v>629</v>
      </c>
      <c r="AG19" s="17" t="s">
        <v>629</v>
      </c>
      <c r="AH19" s="17" t="s">
        <v>629</v>
      </c>
      <c r="AI19" s="16" t="s">
        <v>1</v>
      </c>
      <c r="AJ19" s="16" t="s">
        <v>1</v>
      </c>
      <c r="AK19" s="16" t="s">
        <v>1</v>
      </c>
      <c r="AL19" s="16" t="s">
        <v>1</v>
      </c>
      <c r="AM19" s="16" t="s">
        <v>1</v>
      </c>
      <c r="AN19" s="16" t="s">
        <v>1</v>
      </c>
      <c r="AO19" s="16" t="s">
        <v>1</v>
      </c>
      <c r="AP19" s="16" t="s">
        <v>1</v>
      </c>
      <c r="AQ19" s="16" t="s">
        <v>1</v>
      </c>
      <c r="AR19" s="16" t="s">
        <v>1</v>
      </c>
      <c r="AS19" s="16" t="s">
        <v>1</v>
      </c>
      <c r="AT19" s="16" t="s">
        <v>1</v>
      </c>
      <c r="AU19" s="16" t="s">
        <v>1</v>
      </c>
      <c r="AV19" s="16" t="s">
        <v>1</v>
      </c>
      <c r="AW19" s="16" t="s">
        <v>1</v>
      </c>
      <c r="AX19" s="16" t="s">
        <v>1</v>
      </c>
      <c r="AY19" s="16" t="s">
        <v>1</v>
      </c>
      <c r="AZ19" s="16" t="s">
        <v>1</v>
      </c>
      <c r="BA19" s="16" t="s">
        <v>1</v>
      </c>
      <c r="BB19" s="16" t="s">
        <v>1</v>
      </c>
      <c r="BC19" s="16" t="s">
        <v>1</v>
      </c>
      <c r="BD19" s="16" t="s">
        <v>1</v>
      </c>
      <c r="BE19" s="16" t="s">
        <v>1</v>
      </c>
      <c r="BF19" s="16" t="s">
        <v>1</v>
      </c>
      <c r="BG19" s="16" t="s">
        <v>1</v>
      </c>
      <c r="BH19" s="16" t="s">
        <v>1</v>
      </c>
      <c r="BI19" s="16" t="s">
        <v>1</v>
      </c>
      <c r="BJ19" s="16" t="s">
        <v>1</v>
      </c>
      <c r="BK19" s="16" t="s">
        <v>1</v>
      </c>
      <c r="BL19" s="16" t="s">
        <v>1</v>
      </c>
      <c r="BM19" s="66" t="s">
        <v>622</v>
      </c>
      <c r="BN19" s="66" t="s">
        <v>622</v>
      </c>
      <c r="BO19" s="66" t="s">
        <v>622</v>
      </c>
      <c r="BP19" s="66" t="s">
        <v>622</v>
      </c>
      <c r="BQ19" s="66" t="s">
        <v>622</v>
      </c>
      <c r="BR19" s="66" t="s">
        <v>622</v>
      </c>
      <c r="BS19" s="66" t="s">
        <v>622</v>
      </c>
      <c r="BT19" s="66" t="s">
        <v>622</v>
      </c>
      <c r="BU19" s="66" t="s">
        <v>622</v>
      </c>
      <c r="BV19" s="66" t="s">
        <v>622</v>
      </c>
      <c r="BW19" s="15" t="s">
        <v>622</v>
      </c>
      <c r="BX19" s="15" t="s">
        <v>622</v>
      </c>
      <c r="BY19" s="15" t="s">
        <v>622</v>
      </c>
      <c r="BZ19" s="15" t="s">
        <v>622</v>
      </c>
      <c r="CA19" s="15" t="s">
        <v>622</v>
      </c>
      <c r="CB19" s="15" t="s">
        <v>622</v>
      </c>
      <c r="CC19" s="15" t="s">
        <v>622</v>
      </c>
      <c r="CD19" s="15" t="s">
        <v>622</v>
      </c>
      <c r="CE19" s="15" t="s">
        <v>622</v>
      </c>
      <c r="CF19" s="15" t="s">
        <v>622</v>
      </c>
      <c r="CG19" s="15" t="s">
        <v>622</v>
      </c>
      <c r="CH19" s="15" t="s">
        <v>622</v>
      </c>
      <c r="CI19" s="15" t="s">
        <v>622</v>
      </c>
      <c r="CJ19" s="15" t="s">
        <v>622</v>
      </c>
      <c r="CK19" s="15" t="s">
        <v>622</v>
      </c>
      <c r="CL19" s="15" t="s">
        <v>622</v>
      </c>
      <c r="CM19" s="15" t="s">
        <v>622</v>
      </c>
      <c r="CN19" s="15" t="s">
        <v>622</v>
      </c>
      <c r="CO19" s="15" t="s">
        <v>622</v>
      </c>
      <c r="CP19" s="15" t="s">
        <v>622</v>
      </c>
      <c r="CQ19" s="15" t="s">
        <v>622</v>
      </c>
      <c r="CR19" s="15" t="s">
        <v>622</v>
      </c>
      <c r="CS19" s="15" t="s">
        <v>622</v>
      </c>
      <c r="CT19" s="15" t="s">
        <v>622</v>
      </c>
      <c r="CU19" s="15" t="s">
        <v>622</v>
      </c>
      <c r="CV19" s="15" t="s">
        <v>622</v>
      </c>
      <c r="CW19" s="15" t="s">
        <v>622</v>
      </c>
      <c r="CX19" s="15" t="s">
        <v>622</v>
      </c>
      <c r="CY19" s="15" t="s">
        <v>622</v>
      </c>
      <c r="CZ19" s="15" t="s">
        <v>622</v>
      </c>
      <c r="DA19" s="15" t="s">
        <v>622</v>
      </c>
      <c r="DB19" s="15" t="s">
        <v>622</v>
      </c>
    </row>
    <row r="20" spans="1:106" s="18" customFormat="1" ht="2.1" hidden="1" customHeight="1">
      <c r="A20" s="14">
        <v>167</v>
      </c>
      <c r="B20" s="66" t="s">
        <v>623</v>
      </c>
      <c r="C20" s="66" t="s">
        <v>623</v>
      </c>
      <c r="D20" s="66" t="s">
        <v>623</v>
      </c>
      <c r="E20" s="66" t="s">
        <v>623</v>
      </c>
      <c r="F20" s="66" t="s">
        <v>623</v>
      </c>
      <c r="G20" s="66" t="s">
        <v>623</v>
      </c>
      <c r="H20" s="66" t="s">
        <v>623</v>
      </c>
      <c r="I20" s="66" t="s">
        <v>623</v>
      </c>
      <c r="J20" s="66" t="s">
        <v>623</v>
      </c>
      <c r="K20" s="66" t="s">
        <v>623</v>
      </c>
      <c r="L20" s="16" t="s">
        <v>2</v>
      </c>
      <c r="M20" s="16" t="s">
        <v>2</v>
      </c>
      <c r="N20" s="16" t="s">
        <v>2</v>
      </c>
      <c r="O20" s="16" t="s">
        <v>2</v>
      </c>
      <c r="P20" s="16" t="s">
        <v>2</v>
      </c>
      <c r="Q20" s="16" t="s">
        <v>2</v>
      </c>
      <c r="R20" s="16" t="s">
        <v>2</v>
      </c>
      <c r="S20" s="16" t="s">
        <v>2</v>
      </c>
      <c r="T20" s="16" t="s">
        <v>2</v>
      </c>
      <c r="U20" s="16" t="s">
        <v>2</v>
      </c>
      <c r="V20" s="17" t="s">
        <v>629</v>
      </c>
      <c r="W20" s="17" t="s">
        <v>629</v>
      </c>
      <c r="X20" s="17" t="s">
        <v>629</v>
      </c>
      <c r="Y20" s="17" t="s">
        <v>629</v>
      </c>
      <c r="Z20" s="17" t="s">
        <v>629</v>
      </c>
      <c r="AA20" s="17" t="s">
        <v>629</v>
      </c>
      <c r="AB20" s="17" t="s">
        <v>629</v>
      </c>
      <c r="AC20" s="17" t="s">
        <v>629</v>
      </c>
      <c r="AD20" s="17" t="s">
        <v>629</v>
      </c>
      <c r="AE20" s="17" t="s">
        <v>629</v>
      </c>
      <c r="AF20" s="17" t="s">
        <v>629</v>
      </c>
      <c r="AG20" s="17" t="s">
        <v>629</v>
      </c>
      <c r="AH20" s="17" t="s">
        <v>629</v>
      </c>
      <c r="AI20" s="17" t="s">
        <v>629</v>
      </c>
      <c r="AJ20" s="16" t="s">
        <v>1</v>
      </c>
      <c r="AK20" s="16" t="s">
        <v>1</v>
      </c>
      <c r="AL20" s="16" t="s">
        <v>1</v>
      </c>
      <c r="AM20" s="16" t="s">
        <v>1</v>
      </c>
      <c r="AN20" s="16" t="s">
        <v>1</v>
      </c>
      <c r="AO20" s="16" t="s">
        <v>1</v>
      </c>
      <c r="AP20" s="16" t="s">
        <v>1</v>
      </c>
      <c r="AQ20" s="16" t="s">
        <v>1</v>
      </c>
      <c r="AR20" s="16" t="s">
        <v>1</v>
      </c>
      <c r="AS20" s="16" t="s">
        <v>1</v>
      </c>
      <c r="AT20" s="16" t="s">
        <v>1</v>
      </c>
      <c r="AU20" s="16" t="s">
        <v>1</v>
      </c>
      <c r="AV20" s="16" t="s">
        <v>1</v>
      </c>
      <c r="AW20" s="16" t="s">
        <v>1</v>
      </c>
      <c r="AX20" s="16" t="s">
        <v>1</v>
      </c>
      <c r="AY20" s="16" t="s">
        <v>1</v>
      </c>
      <c r="AZ20" s="16" t="s">
        <v>1</v>
      </c>
      <c r="BA20" s="16" t="s">
        <v>1</v>
      </c>
      <c r="BB20" s="16" t="s">
        <v>1</v>
      </c>
      <c r="BC20" s="16" t="s">
        <v>1</v>
      </c>
      <c r="BD20" s="16" t="s">
        <v>1</v>
      </c>
      <c r="BE20" s="16" t="s">
        <v>1</v>
      </c>
      <c r="BF20" s="16" t="s">
        <v>1</v>
      </c>
      <c r="BG20" s="16" t="s">
        <v>1</v>
      </c>
      <c r="BH20" s="16" t="s">
        <v>1</v>
      </c>
      <c r="BI20" s="16" t="s">
        <v>1</v>
      </c>
      <c r="BJ20" s="16" t="s">
        <v>1</v>
      </c>
      <c r="BK20" s="16" t="s">
        <v>1</v>
      </c>
      <c r="BL20" s="16" t="s">
        <v>1</v>
      </c>
      <c r="BM20" s="16" t="s">
        <v>1</v>
      </c>
      <c r="BN20" s="66" t="s">
        <v>622</v>
      </c>
      <c r="BO20" s="66" t="s">
        <v>622</v>
      </c>
      <c r="BP20" s="66" t="s">
        <v>622</v>
      </c>
      <c r="BQ20" s="66" t="s">
        <v>622</v>
      </c>
      <c r="BR20" s="66" t="s">
        <v>622</v>
      </c>
      <c r="BS20" s="66" t="s">
        <v>622</v>
      </c>
      <c r="BT20" s="66" t="s">
        <v>622</v>
      </c>
      <c r="BU20" s="66" t="s">
        <v>622</v>
      </c>
      <c r="BV20" s="66" t="s">
        <v>622</v>
      </c>
      <c r="BW20" s="66" t="s">
        <v>622</v>
      </c>
      <c r="BX20" s="15" t="s">
        <v>622</v>
      </c>
      <c r="BY20" s="15" t="s">
        <v>622</v>
      </c>
      <c r="BZ20" s="15" t="s">
        <v>622</v>
      </c>
      <c r="CA20" s="15" t="s">
        <v>622</v>
      </c>
      <c r="CB20" s="15" t="s">
        <v>622</v>
      </c>
      <c r="CC20" s="15" t="s">
        <v>622</v>
      </c>
      <c r="CD20" s="15" t="s">
        <v>622</v>
      </c>
      <c r="CE20" s="15" t="s">
        <v>622</v>
      </c>
      <c r="CF20" s="15" t="s">
        <v>622</v>
      </c>
      <c r="CG20" s="15" t="s">
        <v>622</v>
      </c>
      <c r="CH20" s="15" t="s">
        <v>622</v>
      </c>
      <c r="CI20" s="15" t="s">
        <v>622</v>
      </c>
      <c r="CJ20" s="15" t="s">
        <v>622</v>
      </c>
      <c r="CK20" s="15" t="s">
        <v>622</v>
      </c>
      <c r="CL20" s="15" t="s">
        <v>622</v>
      </c>
      <c r="CM20" s="15" t="s">
        <v>622</v>
      </c>
      <c r="CN20" s="15" t="s">
        <v>622</v>
      </c>
      <c r="CO20" s="15" t="s">
        <v>622</v>
      </c>
      <c r="CP20" s="15" t="s">
        <v>622</v>
      </c>
      <c r="CQ20" s="15" t="s">
        <v>622</v>
      </c>
      <c r="CR20" s="15" t="s">
        <v>622</v>
      </c>
      <c r="CS20" s="15" t="s">
        <v>622</v>
      </c>
      <c r="CT20" s="15" t="s">
        <v>622</v>
      </c>
      <c r="CU20" s="15" t="s">
        <v>622</v>
      </c>
      <c r="CV20" s="15" t="s">
        <v>622</v>
      </c>
      <c r="CW20" s="15" t="s">
        <v>622</v>
      </c>
      <c r="CX20" s="15" t="s">
        <v>622</v>
      </c>
      <c r="CY20" s="15" t="s">
        <v>622</v>
      </c>
      <c r="CZ20" s="15" t="s">
        <v>622</v>
      </c>
      <c r="DA20" s="15" t="s">
        <v>622</v>
      </c>
      <c r="DB20" s="15" t="s">
        <v>622</v>
      </c>
    </row>
    <row r="21" spans="1:106" s="18" customFormat="1" ht="2.1" hidden="1" customHeight="1">
      <c r="A21" s="14">
        <v>168</v>
      </c>
      <c r="B21" s="66" t="s">
        <v>623</v>
      </c>
      <c r="C21" s="66" t="s">
        <v>623</v>
      </c>
      <c r="D21" s="66" t="s">
        <v>623</v>
      </c>
      <c r="E21" s="66" t="s">
        <v>623</v>
      </c>
      <c r="F21" s="66" t="s">
        <v>623</v>
      </c>
      <c r="G21" s="66" t="s">
        <v>623</v>
      </c>
      <c r="H21" s="66" t="s">
        <v>623</v>
      </c>
      <c r="I21" s="66" t="s">
        <v>623</v>
      </c>
      <c r="J21" s="66" t="s">
        <v>623</v>
      </c>
      <c r="K21" s="66" t="s">
        <v>623</v>
      </c>
      <c r="L21" s="16" t="s">
        <v>2</v>
      </c>
      <c r="M21" s="16" t="s">
        <v>2</v>
      </c>
      <c r="N21" s="16" t="s">
        <v>2</v>
      </c>
      <c r="O21" s="16" t="s">
        <v>2</v>
      </c>
      <c r="P21" s="16" t="s">
        <v>2</v>
      </c>
      <c r="Q21" s="16" t="s">
        <v>2</v>
      </c>
      <c r="R21" s="16" t="s">
        <v>2</v>
      </c>
      <c r="S21" s="16" t="s">
        <v>2</v>
      </c>
      <c r="T21" s="16" t="s">
        <v>2</v>
      </c>
      <c r="U21" s="16" t="s">
        <v>2</v>
      </c>
      <c r="V21" s="17" t="s">
        <v>629</v>
      </c>
      <c r="W21" s="17" t="s">
        <v>629</v>
      </c>
      <c r="X21" s="17" t="s">
        <v>629</v>
      </c>
      <c r="Y21" s="17" t="s">
        <v>629</v>
      </c>
      <c r="Z21" s="17" t="s">
        <v>629</v>
      </c>
      <c r="AA21" s="17" t="s">
        <v>629</v>
      </c>
      <c r="AB21" s="17" t="s">
        <v>629</v>
      </c>
      <c r="AC21" s="17" t="s">
        <v>629</v>
      </c>
      <c r="AD21" s="17" t="s">
        <v>629</v>
      </c>
      <c r="AE21" s="17" t="s">
        <v>629</v>
      </c>
      <c r="AF21" s="17" t="s">
        <v>629</v>
      </c>
      <c r="AG21" s="17" t="s">
        <v>629</v>
      </c>
      <c r="AH21" s="17" t="s">
        <v>629</v>
      </c>
      <c r="AI21" s="17" t="s">
        <v>629</v>
      </c>
      <c r="AJ21" s="17" t="s">
        <v>629</v>
      </c>
      <c r="AK21" s="16" t="s">
        <v>1</v>
      </c>
      <c r="AL21" s="16" t="s">
        <v>1</v>
      </c>
      <c r="AM21" s="16" t="s">
        <v>1</v>
      </c>
      <c r="AN21" s="16" t="s">
        <v>1</v>
      </c>
      <c r="AO21" s="16" t="s">
        <v>1</v>
      </c>
      <c r="AP21" s="16" t="s">
        <v>1</v>
      </c>
      <c r="AQ21" s="16" t="s">
        <v>1</v>
      </c>
      <c r="AR21" s="16" t="s">
        <v>1</v>
      </c>
      <c r="AS21" s="16" t="s">
        <v>1</v>
      </c>
      <c r="AT21" s="16" t="s">
        <v>1</v>
      </c>
      <c r="AU21" s="16" t="s">
        <v>1</v>
      </c>
      <c r="AV21" s="16" t="s">
        <v>1</v>
      </c>
      <c r="AW21" s="16" t="s">
        <v>1</v>
      </c>
      <c r="AX21" s="16" t="s">
        <v>1</v>
      </c>
      <c r="AY21" s="16" t="s">
        <v>1</v>
      </c>
      <c r="AZ21" s="16" t="s">
        <v>1</v>
      </c>
      <c r="BA21" s="16" t="s">
        <v>1</v>
      </c>
      <c r="BB21" s="16" t="s">
        <v>1</v>
      </c>
      <c r="BC21" s="16" t="s">
        <v>1</v>
      </c>
      <c r="BD21" s="16" t="s">
        <v>1</v>
      </c>
      <c r="BE21" s="16" t="s">
        <v>1</v>
      </c>
      <c r="BF21" s="16" t="s">
        <v>1</v>
      </c>
      <c r="BG21" s="16" t="s">
        <v>1</v>
      </c>
      <c r="BH21" s="16" t="s">
        <v>1</v>
      </c>
      <c r="BI21" s="16" t="s">
        <v>1</v>
      </c>
      <c r="BJ21" s="16" t="s">
        <v>1</v>
      </c>
      <c r="BK21" s="16" t="s">
        <v>1</v>
      </c>
      <c r="BL21" s="16" t="s">
        <v>1</v>
      </c>
      <c r="BM21" s="16" t="s">
        <v>1</v>
      </c>
      <c r="BN21" s="16" t="s">
        <v>1</v>
      </c>
      <c r="BO21" s="66" t="s">
        <v>622</v>
      </c>
      <c r="BP21" s="66" t="s">
        <v>622</v>
      </c>
      <c r="BQ21" s="66" t="s">
        <v>622</v>
      </c>
      <c r="BR21" s="66" t="s">
        <v>622</v>
      </c>
      <c r="BS21" s="66" t="s">
        <v>622</v>
      </c>
      <c r="BT21" s="66" t="s">
        <v>622</v>
      </c>
      <c r="BU21" s="66" t="s">
        <v>622</v>
      </c>
      <c r="BV21" s="66" t="s">
        <v>622</v>
      </c>
      <c r="BW21" s="66" t="s">
        <v>622</v>
      </c>
      <c r="BX21" s="66" t="s">
        <v>622</v>
      </c>
      <c r="BY21" s="15" t="s">
        <v>622</v>
      </c>
      <c r="BZ21" s="15" t="s">
        <v>622</v>
      </c>
      <c r="CA21" s="15" t="s">
        <v>622</v>
      </c>
      <c r="CB21" s="15" t="s">
        <v>622</v>
      </c>
      <c r="CC21" s="15" t="s">
        <v>622</v>
      </c>
      <c r="CD21" s="15" t="s">
        <v>622</v>
      </c>
      <c r="CE21" s="15" t="s">
        <v>622</v>
      </c>
      <c r="CF21" s="15" t="s">
        <v>622</v>
      </c>
      <c r="CG21" s="15" t="s">
        <v>622</v>
      </c>
      <c r="CH21" s="15" t="s">
        <v>622</v>
      </c>
      <c r="CI21" s="15" t="s">
        <v>622</v>
      </c>
      <c r="CJ21" s="15" t="s">
        <v>622</v>
      </c>
      <c r="CK21" s="15" t="s">
        <v>622</v>
      </c>
      <c r="CL21" s="15" t="s">
        <v>622</v>
      </c>
      <c r="CM21" s="15" t="s">
        <v>622</v>
      </c>
      <c r="CN21" s="15" t="s">
        <v>622</v>
      </c>
      <c r="CO21" s="15" t="s">
        <v>622</v>
      </c>
      <c r="CP21" s="15" t="s">
        <v>622</v>
      </c>
      <c r="CQ21" s="15" t="s">
        <v>622</v>
      </c>
      <c r="CR21" s="15" t="s">
        <v>622</v>
      </c>
      <c r="CS21" s="15" t="s">
        <v>622</v>
      </c>
      <c r="CT21" s="15" t="s">
        <v>622</v>
      </c>
      <c r="CU21" s="15" t="s">
        <v>622</v>
      </c>
      <c r="CV21" s="15" t="s">
        <v>622</v>
      </c>
      <c r="CW21" s="15" t="s">
        <v>622</v>
      </c>
      <c r="CX21" s="15" t="s">
        <v>622</v>
      </c>
      <c r="CY21" s="15" t="s">
        <v>622</v>
      </c>
      <c r="CZ21" s="15" t="s">
        <v>622</v>
      </c>
      <c r="DA21" s="15" t="s">
        <v>622</v>
      </c>
      <c r="DB21" s="15" t="s">
        <v>622</v>
      </c>
    </row>
    <row r="22" spans="1:106" s="18" customFormat="1" ht="2.1" hidden="1" customHeight="1">
      <c r="A22" s="14">
        <v>169</v>
      </c>
      <c r="B22" s="15" t="s">
        <v>623</v>
      </c>
      <c r="C22" s="66" t="s">
        <v>623</v>
      </c>
      <c r="D22" s="66" t="s">
        <v>623</v>
      </c>
      <c r="E22" s="66" t="s">
        <v>623</v>
      </c>
      <c r="F22" s="66" t="s">
        <v>623</v>
      </c>
      <c r="G22" s="66" t="s">
        <v>623</v>
      </c>
      <c r="H22" s="66" t="s">
        <v>623</v>
      </c>
      <c r="I22" s="66" t="s">
        <v>623</v>
      </c>
      <c r="J22" s="66" t="s">
        <v>623</v>
      </c>
      <c r="K22" s="66" t="s">
        <v>623</v>
      </c>
      <c r="L22" s="66" t="s">
        <v>623</v>
      </c>
      <c r="M22" s="16" t="s">
        <v>2</v>
      </c>
      <c r="N22" s="16" t="s">
        <v>2</v>
      </c>
      <c r="O22" s="16" t="s">
        <v>2</v>
      </c>
      <c r="P22" s="16" t="s">
        <v>2</v>
      </c>
      <c r="Q22" s="16" t="s">
        <v>2</v>
      </c>
      <c r="R22" s="16" t="s">
        <v>2</v>
      </c>
      <c r="S22" s="16" t="s">
        <v>2</v>
      </c>
      <c r="T22" s="16" t="s">
        <v>2</v>
      </c>
      <c r="U22" s="16" t="s">
        <v>2</v>
      </c>
      <c r="V22" s="16" t="s">
        <v>2</v>
      </c>
      <c r="W22" s="17" t="s">
        <v>629</v>
      </c>
      <c r="X22" s="17" t="s">
        <v>629</v>
      </c>
      <c r="Y22" s="17" t="s">
        <v>629</v>
      </c>
      <c r="Z22" s="17" t="s">
        <v>629</v>
      </c>
      <c r="AA22" s="17" t="s">
        <v>629</v>
      </c>
      <c r="AB22" s="17" t="s">
        <v>629</v>
      </c>
      <c r="AC22" s="17" t="s">
        <v>629</v>
      </c>
      <c r="AD22" s="17" t="s">
        <v>629</v>
      </c>
      <c r="AE22" s="17" t="s">
        <v>629</v>
      </c>
      <c r="AF22" s="17" t="s">
        <v>629</v>
      </c>
      <c r="AG22" s="17" t="s">
        <v>629</v>
      </c>
      <c r="AH22" s="17" t="s">
        <v>629</v>
      </c>
      <c r="AI22" s="17" t="s">
        <v>629</v>
      </c>
      <c r="AJ22" s="17" t="s">
        <v>629</v>
      </c>
      <c r="AK22" s="16" t="s">
        <v>1</v>
      </c>
      <c r="AL22" s="16" t="s">
        <v>1</v>
      </c>
      <c r="AM22" s="16" t="s">
        <v>1</v>
      </c>
      <c r="AN22" s="16" t="s">
        <v>1</v>
      </c>
      <c r="AO22" s="16" t="s">
        <v>1</v>
      </c>
      <c r="AP22" s="16" t="s">
        <v>1</v>
      </c>
      <c r="AQ22" s="16" t="s">
        <v>1</v>
      </c>
      <c r="AR22" s="16" t="s">
        <v>1</v>
      </c>
      <c r="AS22" s="16" t="s">
        <v>1</v>
      </c>
      <c r="AT22" s="16" t="s">
        <v>1</v>
      </c>
      <c r="AU22" s="16" t="s">
        <v>1</v>
      </c>
      <c r="AV22" s="16" t="s">
        <v>1</v>
      </c>
      <c r="AW22" s="16" t="s">
        <v>1</v>
      </c>
      <c r="AX22" s="16" t="s">
        <v>1</v>
      </c>
      <c r="AY22" s="16" t="s">
        <v>1</v>
      </c>
      <c r="AZ22" s="16" t="s">
        <v>1</v>
      </c>
      <c r="BA22" s="16" t="s">
        <v>1</v>
      </c>
      <c r="BB22" s="16" t="s">
        <v>1</v>
      </c>
      <c r="BC22" s="16" t="s">
        <v>1</v>
      </c>
      <c r="BD22" s="16" t="s">
        <v>1</v>
      </c>
      <c r="BE22" s="16" t="s">
        <v>1</v>
      </c>
      <c r="BF22" s="16" t="s">
        <v>1</v>
      </c>
      <c r="BG22" s="16" t="s">
        <v>1</v>
      </c>
      <c r="BH22" s="16" t="s">
        <v>1</v>
      </c>
      <c r="BI22" s="16" t="s">
        <v>1</v>
      </c>
      <c r="BJ22" s="16" t="s">
        <v>1</v>
      </c>
      <c r="BK22" s="16" t="s">
        <v>1</v>
      </c>
      <c r="BL22" s="16" t="s">
        <v>1</v>
      </c>
      <c r="BM22" s="16" t="s">
        <v>1</v>
      </c>
      <c r="BN22" s="16" t="s">
        <v>1</v>
      </c>
      <c r="BO22" s="66" t="s">
        <v>622</v>
      </c>
      <c r="BP22" s="66" t="s">
        <v>622</v>
      </c>
      <c r="BQ22" s="66" t="s">
        <v>622</v>
      </c>
      <c r="BR22" s="66" t="s">
        <v>622</v>
      </c>
      <c r="BS22" s="66" t="s">
        <v>622</v>
      </c>
      <c r="BT22" s="66" t="s">
        <v>622</v>
      </c>
      <c r="BU22" s="66" t="s">
        <v>622</v>
      </c>
      <c r="BV22" s="66" t="s">
        <v>622</v>
      </c>
      <c r="BW22" s="66" t="s">
        <v>622</v>
      </c>
      <c r="BX22" s="66" t="s">
        <v>622</v>
      </c>
      <c r="BY22" s="15" t="s">
        <v>622</v>
      </c>
      <c r="BZ22" s="15" t="s">
        <v>622</v>
      </c>
      <c r="CA22" s="15" t="s">
        <v>622</v>
      </c>
      <c r="CB22" s="15" t="s">
        <v>622</v>
      </c>
      <c r="CC22" s="15" t="s">
        <v>622</v>
      </c>
      <c r="CD22" s="15" t="s">
        <v>622</v>
      </c>
      <c r="CE22" s="15" t="s">
        <v>622</v>
      </c>
      <c r="CF22" s="15" t="s">
        <v>622</v>
      </c>
      <c r="CG22" s="15" t="s">
        <v>622</v>
      </c>
      <c r="CH22" s="15" t="s">
        <v>622</v>
      </c>
      <c r="CI22" s="15" t="s">
        <v>622</v>
      </c>
      <c r="CJ22" s="15" t="s">
        <v>622</v>
      </c>
      <c r="CK22" s="15" t="s">
        <v>622</v>
      </c>
      <c r="CL22" s="15" t="s">
        <v>622</v>
      </c>
      <c r="CM22" s="15" t="s">
        <v>622</v>
      </c>
      <c r="CN22" s="15" t="s">
        <v>622</v>
      </c>
      <c r="CO22" s="15" t="s">
        <v>622</v>
      </c>
      <c r="CP22" s="15" t="s">
        <v>622</v>
      </c>
      <c r="CQ22" s="15" t="s">
        <v>622</v>
      </c>
      <c r="CR22" s="15" t="s">
        <v>622</v>
      </c>
      <c r="CS22" s="15" t="s">
        <v>622</v>
      </c>
      <c r="CT22" s="15" t="s">
        <v>622</v>
      </c>
      <c r="CU22" s="15" t="s">
        <v>622</v>
      </c>
      <c r="CV22" s="15" t="s">
        <v>622</v>
      </c>
      <c r="CW22" s="15" t="s">
        <v>622</v>
      </c>
      <c r="CX22" s="15" t="s">
        <v>622</v>
      </c>
      <c r="CY22" s="15" t="s">
        <v>622</v>
      </c>
      <c r="CZ22" s="15" t="s">
        <v>622</v>
      </c>
      <c r="DA22" s="15" t="s">
        <v>622</v>
      </c>
      <c r="DB22" s="15" t="s">
        <v>622</v>
      </c>
    </row>
    <row r="23" spans="1:106" s="18" customFormat="1" ht="2.1" hidden="1" customHeight="1">
      <c r="A23" s="14">
        <v>170</v>
      </c>
      <c r="B23" s="15" t="s">
        <v>623</v>
      </c>
      <c r="C23" s="66" t="s">
        <v>623</v>
      </c>
      <c r="D23" s="66" t="s">
        <v>623</v>
      </c>
      <c r="E23" s="66" t="s">
        <v>623</v>
      </c>
      <c r="F23" s="66" t="s">
        <v>623</v>
      </c>
      <c r="G23" s="66" t="s">
        <v>623</v>
      </c>
      <c r="H23" s="66" t="s">
        <v>623</v>
      </c>
      <c r="I23" s="66" t="s">
        <v>623</v>
      </c>
      <c r="J23" s="66" t="s">
        <v>623</v>
      </c>
      <c r="K23" s="66" t="s">
        <v>623</v>
      </c>
      <c r="L23" s="66" t="s">
        <v>623</v>
      </c>
      <c r="M23" s="16" t="s">
        <v>2</v>
      </c>
      <c r="N23" s="16" t="s">
        <v>2</v>
      </c>
      <c r="O23" s="16" t="s">
        <v>2</v>
      </c>
      <c r="P23" s="16" t="s">
        <v>2</v>
      </c>
      <c r="Q23" s="16" t="s">
        <v>2</v>
      </c>
      <c r="R23" s="16" t="s">
        <v>2</v>
      </c>
      <c r="S23" s="16" t="s">
        <v>2</v>
      </c>
      <c r="T23" s="16" t="s">
        <v>2</v>
      </c>
      <c r="U23" s="16" t="s">
        <v>2</v>
      </c>
      <c r="V23" s="16" t="s">
        <v>2</v>
      </c>
      <c r="W23" s="17" t="s">
        <v>629</v>
      </c>
      <c r="X23" s="17" t="s">
        <v>629</v>
      </c>
      <c r="Y23" s="17" t="s">
        <v>629</v>
      </c>
      <c r="Z23" s="17" t="s">
        <v>629</v>
      </c>
      <c r="AA23" s="17" t="s">
        <v>629</v>
      </c>
      <c r="AB23" s="17" t="s">
        <v>629</v>
      </c>
      <c r="AC23" s="17" t="s">
        <v>629</v>
      </c>
      <c r="AD23" s="17" t="s">
        <v>629</v>
      </c>
      <c r="AE23" s="17" t="s">
        <v>629</v>
      </c>
      <c r="AF23" s="17" t="s">
        <v>629</v>
      </c>
      <c r="AG23" s="17" t="s">
        <v>629</v>
      </c>
      <c r="AH23" s="17" t="s">
        <v>629</v>
      </c>
      <c r="AI23" s="17" t="s">
        <v>629</v>
      </c>
      <c r="AJ23" s="17" t="s">
        <v>629</v>
      </c>
      <c r="AK23" s="17" t="s">
        <v>629</v>
      </c>
      <c r="AL23" s="16" t="s">
        <v>1</v>
      </c>
      <c r="AM23" s="16" t="s">
        <v>1</v>
      </c>
      <c r="AN23" s="16" t="s">
        <v>1</v>
      </c>
      <c r="AO23" s="16" t="s">
        <v>1</v>
      </c>
      <c r="AP23" s="16" t="s">
        <v>1</v>
      </c>
      <c r="AQ23" s="16" t="s">
        <v>1</v>
      </c>
      <c r="AR23" s="16" t="s">
        <v>1</v>
      </c>
      <c r="AS23" s="16" t="s">
        <v>1</v>
      </c>
      <c r="AT23" s="16" t="s">
        <v>1</v>
      </c>
      <c r="AU23" s="16" t="s">
        <v>1</v>
      </c>
      <c r="AV23" s="16" t="s">
        <v>1</v>
      </c>
      <c r="AW23" s="16" t="s">
        <v>1</v>
      </c>
      <c r="AX23" s="16" t="s">
        <v>1</v>
      </c>
      <c r="AY23" s="16" t="s">
        <v>1</v>
      </c>
      <c r="AZ23" s="16" t="s">
        <v>1</v>
      </c>
      <c r="BA23" s="16" t="s">
        <v>1</v>
      </c>
      <c r="BB23" s="16" t="s">
        <v>1</v>
      </c>
      <c r="BC23" s="16" t="s">
        <v>1</v>
      </c>
      <c r="BD23" s="16" t="s">
        <v>1</v>
      </c>
      <c r="BE23" s="16" t="s">
        <v>1</v>
      </c>
      <c r="BF23" s="16" t="s">
        <v>1</v>
      </c>
      <c r="BG23" s="16" t="s">
        <v>1</v>
      </c>
      <c r="BH23" s="16" t="s">
        <v>1</v>
      </c>
      <c r="BI23" s="16" t="s">
        <v>1</v>
      </c>
      <c r="BJ23" s="16" t="s">
        <v>1</v>
      </c>
      <c r="BK23" s="16" t="s">
        <v>1</v>
      </c>
      <c r="BL23" s="16" t="s">
        <v>1</v>
      </c>
      <c r="BM23" s="16" t="s">
        <v>1</v>
      </c>
      <c r="BN23" s="16" t="s">
        <v>1</v>
      </c>
      <c r="BO23" s="16" t="s">
        <v>1</v>
      </c>
      <c r="BP23" s="66" t="s">
        <v>622</v>
      </c>
      <c r="BQ23" s="66" t="s">
        <v>622</v>
      </c>
      <c r="BR23" s="66" t="s">
        <v>622</v>
      </c>
      <c r="BS23" s="66" t="s">
        <v>622</v>
      </c>
      <c r="BT23" s="66" t="s">
        <v>622</v>
      </c>
      <c r="BU23" s="66" t="s">
        <v>622</v>
      </c>
      <c r="BV23" s="66" t="s">
        <v>622</v>
      </c>
      <c r="BW23" s="66" t="s">
        <v>622</v>
      </c>
      <c r="BX23" s="66" t="s">
        <v>622</v>
      </c>
      <c r="BY23" s="66" t="s">
        <v>622</v>
      </c>
      <c r="BZ23" s="15" t="s">
        <v>622</v>
      </c>
      <c r="CA23" s="15" t="s">
        <v>622</v>
      </c>
      <c r="CB23" s="15" t="s">
        <v>622</v>
      </c>
      <c r="CC23" s="15" t="s">
        <v>622</v>
      </c>
      <c r="CD23" s="15" t="s">
        <v>622</v>
      </c>
      <c r="CE23" s="15" t="s">
        <v>622</v>
      </c>
      <c r="CF23" s="15" t="s">
        <v>622</v>
      </c>
      <c r="CG23" s="15" t="s">
        <v>622</v>
      </c>
      <c r="CH23" s="15" t="s">
        <v>622</v>
      </c>
      <c r="CI23" s="15" t="s">
        <v>622</v>
      </c>
      <c r="CJ23" s="15" t="s">
        <v>622</v>
      </c>
      <c r="CK23" s="15" t="s">
        <v>622</v>
      </c>
      <c r="CL23" s="15" t="s">
        <v>622</v>
      </c>
      <c r="CM23" s="15" t="s">
        <v>622</v>
      </c>
      <c r="CN23" s="15" t="s">
        <v>622</v>
      </c>
      <c r="CO23" s="15" t="s">
        <v>622</v>
      </c>
      <c r="CP23" s="15" t="s">
        <v>622</v>
      </c>
      <c r="CQ23" s="15" t="s">
        <v>622</v>
      </c>
      <c r="CR23" s="15" t="s">
        <v>622</v>
      </c>
      <c r="CS23" s="15" t="s">
        <v>622</v>
      </c>
      <c r="CT23" s="15" t="s">
        <v>622</v>
      </c>
      <c r="CU23" s="15" t="s">
        <v>622</v>
      </c>
      <c r="CV23" s="15" t="s">
        <v>622</v>
      </c>
      <c r="CW23" s="15" t="s">
        <v>622</v>
      </c>
      <c r="CX23" s="15" t="s">
        <v>622</v>
      </c>
      <c r="CY23" s="15" t="s">
        <v>622</v>
      </c>
      <c r="CZ23" s="15" t="s">
        <v>622</v>
      </c>
      <c r="DA23" s="15" t="s">
        <v>622</v>
      </c>
      <c r="DB23" s="15" t="s">
        <v>622</v>
      </c>
    </row>
    <row r="24" spans="1:106" s="18" customFormat="1" ht="2.1" hidden="1" customHeight="1">
      <c r="A24" s="14">
        <v>171</v>
      </c>
      <c r="B24" s="15" t="s">
        <v>623</v>
      </c>
      <c r="C24" s="15" t="s">
        <v>623</v>
      </c>
      <c r="D24" s="15" t="s">
        <v>623</v>
      </c>
      <c r="E24" s="66" t="s">
        <v>623</v>
      </c>
      <c r="F24" s="66" t="s">
        <v>623</v>
      </c>
      <c r="G24" s="66" t="s">
        <v>623</v>
      </c>
      <c r="H24" s="66" t="s">
        <v>623</v>
      </c>
      <c r="I24" s="66" t="s">
        <v>623</v>
      </c>
      <c r="J24" s="66" t="s">
        <v>623</v>
      </c>
      <c r="K24" s="66" t="s">
        <v>623</v>
      </c>
      <c r="L24" s="66" t="s">
        <v>623</v>
      </c>
      <c r="M24" s="66" t="s">
        <v>623</v>
      </c>
      <c r="N24" s="66" t="s">
        <v>623</v>
      </c>
      <c r="O24" s="16" t="s">
        <v>2</v>
      </c>
      <c r="P24" s="16" t="s">
        <v>2</v>
      </c>
      <c r="Q24" s="16" t="s">
        <v>2</v>
      </c>
      <c r="R24" s="16" t="s">
        <v>2</v>
      </c>
      <c r="S24" s="16" t="s">
        <v>2</v>
      </c>
      <c r="T24" s="16" t="s">
        <v>2</v>
      </c>
      <c r="U24" s="16" t="s">
        <v>2</v>
      </c>
      <c r="V24" s="16" t="s">
        <v>2</v>
      </c>
      <c r="W24" s="16" t="s">
        <v>2</v>
      </c>
      <c r="X24" s="16" t="s">
        <v>2</v>
      </c>
      <c r="Y24" s="17" t="s">
        <v>629</v>
      </c>
      <c r="Z24" s="17" t="s">
        <v>629</v>
      </c>
      <c r="AA24" s="17" t="s">
        <v>629</v>
      </c>
      <c r="AB24" s="17" t="s">
        <v>629</v>
      </c>
      <c r="AC24" s="17" t="s">
        <v>629</v>
      </c>
      <c r="AD24" s="17" t="s">
        <v>629</v>
      </c>
      <c r="AE24" s="17" t="s">
        <v>629</v>
      </c>
      <c r="AF24" s="17" t="s">
        <v>629</v>
      </c>
      <c r="AG24" s="17" t="s">
        <v>629</v>
      </c>
      <c r="AH24" s="17" t="s">
        <v>629</v>
      </c>
      <c r="AI24" s="17" t="s">
        <v>629</v>
      </c>
      <c r="AJ24" s="17" t="s">
        <v>629</v>
      </c>
      <c r="AK24" s="17" t="s">
        <v>629</v>
      </c>
      <c r="AL24" s="17" t="s">
        <v>629</v>
      </c>
      <c r="AM24" s="16" t="s">
        <v>1</v>
      </c>
      <c r="AN24" s="16" t="s">
        <v>1</v>
      </c>
      <c r="AO24" s="16" t="s">
        <v>1</v>
      </c>
      <c r="AP24" s="16" t="s">
        <v>1</v>
      </c>
      <c r="AQ24" s="16" t="s">
        <v>1</v>
      </c>
      <c r="AR24" s="16" t="s">
        <v>1</v>
      </c>
      <c r="AS24" s="16" t="s">
        <v>1</v>
      </c>
      <c r="AT24" s="16" t="s">
        <v>1</v>
      </c>
      <c r="AU24" s="16" t="s">
        <v>1</v>
      </c>
      <c r="AV24" s="16" t="s">
        <v>1</v>
      </c>
      <c r="AW24" s="16" t="s">
        <v>1</v>
      </c>
      <c r="AX24" s="16" t="s">
        <v>1</v>
      </c>
      <c r="AY24" s="16" t="s">
        <v>1</v>
      </c>
      <c r="AZ24" s="16" t="s">
        <v>1</v>
      </c>
      <c r="BA24" s="16" t="s">
        <v>1</v>
      </c>
      <c r="BB24" s="16" t="s">
        <v>1</v>
      </c>
      <c r="BC24" s="16" t="s">
        <v>1</v>
      </c>
      <c r="BD24" s="16" t="s">
        <v>1</v>
      </c>
      <c r="BE24" s="16" t="s">
        <v>1</v>
      </c>
      <c r="BF24" s="16" t="s">
        <v>1</v>
      </c>
      <c r="BG24" s="16" t="s">
        <v>1</v>
      </c>
      <c r="BH24" s="16" t="s">
        <v>1</v>
      </c>
      <c r="BI24" s="16" t="s">
        <v>1</v>
      </c>
      <c r="BJ24" s="16" t="s">
        <v>1</v>
      </c>
      <c r="BK24" s="16" t="s">
        <v>1</v>
      </c>
      <c r="BL24" s="16" t="s">
        <v>1</v>
      </c>
      <c r="BM24" s="16" t="s">
        <v>1</v>
      </c>
      <c r="BN24" s="16" t="s">
        <v>1</v>
      </c>
      <c r="BO24" s="16" t="s">
        <v>1</v>
      </c>
      <c r="BP24" s="16" t="s">
        <v>1</v>
      </c>
      <c r="BQ24" s="66" t="s">
        <v>622</v>
      </c>
      <c r="BR24" s="66" t="s">
        <v>622</v>
      </c>
      <c r="BS24" s="66" t="s">
        <v>622</v>
      </c>
      <c r="BT24" s="66" t="s">
        <v>622</v>
      </c>
      <c r="BU24" s="66" t="s">
        <v>622</v>
      </c>
      <c r="BV24" s="66" t="s">
        <v>622</v>
      </c>
      <c r="BW24" s="66" t="s">
        <v>622</v>
      </c>
      <c r="BX24" s="66" t="s">
        <v>622</v>
      </c>
      <c r="BY24" s="66" t="s">
        <v>622</v>
      </c>
      <c r="BZ24" s="66" t="s">
        <v>622</v>
      </c>
      <c r="CA24" s="15" t="s">
        <v>622</v>
      </c>
      <c r="CB24" s="15" t="s">
        <v>622</v>
      </c>
      <c r="CC24" s="15" t="s">
        <v>622</v>
      </c>
      <c r="CD24" s="15" t="s">
        <v>622</v>
      </c>
      <c r="CE24" s="15" t="s">
        <v>622</v>
      </c>
      <c r="CF24" s="15" t="s">
        <v>622</v>
      </c>
      <c r="CG24" s="15" t="s">
        <v>622</v>
      </c>
      <c r="CH24" s="15" t="s">
        <v>622</v>
      </c>
      <c r="CI24" s="15" t="s">
        <v>622</v>
      </c>
      <c r="CJ24" s="15" t="s">
        <v>622</v>
      </c>
      <c r="CK24" s="15" t="s">
        <v>622</v>
      </c>
      <c r="CL24" s="15" t="s">
        <v>622</v>
      </c>
      <c r="CM24" s="15" t="s">
        <v>622</v>
      </c>
      <c r="CN24" s="15" t="s">
        <v>622</v>
      </c>
      <c r="CO24" s="15" t="s">
        <v>622</v>
      </c>
      <c r="CP24" s="15" t="s">
        <v>622</v>
      </c>
      <c r="CQ24" s="15" t="s">
        <v>622</v>
      </c>
      <c r="CR24" s="15" t="s">
        <v>622</v>
      </c>
      <c r="CS24" s="15" t="s">
        <v>622</v>
      </c>
      <c r="CT24" s="15" t="s">
        <v>622</v>
      </c>
      <c r="CU24" s="15" t="s">
        <v>622</v>
      </c>
      <c r="CV24" s="15" t="s">
        <v>622</v>
      </c>
      <c r="CW24" s="15" t="s">
        <v>622</v>
      </c>
      <c r="CX24" s="15" t="s">
        <v>622</v>
      </c>
      <c r="CY24" s="15" t="s">
        <v>622</v>
      </c>
      <c r="CZ24" s="15" t="s">
        <v>622</v>
      </c>
      <c r="DA24" s="15" t="s">
        <v>622</v>
      </c>
      <c r="DB24" s="15" t="s">
        <v>622</v>
      </c>
    </row>
    <row r="25" spans="1:106" s="18" customFormat="1" ht="2.1" hidden="1" customHeight="1">
      <c r="A25" s="14">
        <v>172</v>
      </c>
      <c r="B25" s="15" t="s">
        <v>623</v>
      </c>
      <c r="C25" s="15" t="s">
        <v>623</v>
      </c>
      <c r="D25" s="15" t="s">
        <v>623</v>
      </c>
      <c r="E25" s="15" t="s">
        <v>623</v>
      </c>
      <c r="F25" s="66" t="s">
        <v>623</v>
      </c>
      <c r="G25" s="66" t="s">
        <v>623</v>
      </c>
      <c r="H25" s="66" t="s">
        <v>623</v>
      </c>
      <c r="I25" s="66" t="s">
        <v>623</v>
      </c>
      <c r="J25" s="66" t="s">
        <v>623</v>
      </c>
      <c r="K25" s="66" t="s">
        <v>623</v>
      </c>
      <c r="L25" s="66" t="s">
        <v>623</v>
      </c>
      <c r="M25" s="66" t="s">
        <v>623</v>
      </c>
      <c r="N25" s="66" t="s">
        <v>623</v>
      </c>
      <c r="O25" s="66" t="s">
        <v>623</v>
      </c>
      <c r="P25" s="16" t="s">
        <v>2</v>
      </c>
      <c r="Q25" s="16" t="s">
        <v>2</v>
      </c>
      <c r="R25" s="16" t="s">
        <v>2</v>
      </c>
      <c r="S25" s="16" t="s">
        <v>2</v>
      </c>
      <c r="T25" s="16" t="s">
        <v>2</v>
      </c>
      <c r="U25" s="16" t="s">
        <v>2</v>
      </c>
      <c r="V25" s="16" t="s">
        <v>2</v>
      </c>
      <c r="W25" s="16" t="s">
        <v>2</v>
      </c>
      <c r="X25" s="16" t="s">
        <v>2</v>
      </c>
      <c r="Y25" s="16" t="s">
        <v>2</v>
      </c>
      <c r="Z25" s="17" t="s">
        <v>629</v>
      </c>
      <c r="AA25" s="17" t="s">
        <v>629</v>
      </c>
      <c r="AB25" s="17" t="s">
        <v>629</v>
      </c>
      <c r="AC25" s="17" t="s">
        <v>629</v>
      </c>
      <c r="AD25" s="17" t="s">
        <v>629</v>
      </c>
      <c r="AE25" s="17" t="s">
        <v>629</v>
      </c>
      <c r="AF25" s="17" t="s">
        <v>629</v>
      </c>
      <c r="AG25" s="17" t="s">
        <v>629</v>
      </c>
      <c r="AH25" s="17" t="s">
        <v>629</v>
      </c>
      <c r="AI25" s="17" t="s">
        <v>629</v>
      </c>
      <c r="AJ25" s="17" t="s">
        <v>629</v>
      </c>
      <c r="AK25" s="17" t="s">
        <v>629</v>
      </c>
      <c r="AL25" s="17" t="s">
        <v>629</v>
      </c>
      <c r="AM25" s="17" t="s">
        <v>629</v>
      </c>
      <c r="AN25" s="16" t="s">
        <v>1</v>
      </c>
      <c r="AO25" s="16" t="s">
        <v>1</v>
      </c>
      <c r="AP25" s="16" t="s">
        <v>1</v>
      </c>
      <c r="AQ25" s="16" t="s">
        <v>1</v>
      </c>
      <c r="AR25" s="16" t="s">
        <v>1</v>
      </c>
      <c r="AS25" s="16" t="s">
        <v>1</v>
      </c>
      <c r="AT25" s="16" t="s">
        <v>1</v>
      </c>
      <c r="AU25" s="16" t="s">
        <v>1</v>
      </c>
      <c r="AV25" s="16" t="s">
        <v>1</v>
      </c>
      <c r="AW25" s="16" t="s">
        <v>1</v>
      </c>
      <c r="AX25" s="16" t="s">
        <v>1</v>
      </c>
      <c r="AY25" s="16" t="s">
        <v>1</v>
      </c>
      <c r="AZ25" s="16" t="s">
        <v>1</v>
      </c>
      <c r="BA25" s="16" t="s">
        <v>1</v>
      </c>
      <c r="BB25" s="16" t="s">
        <v>1</v>
      </c>
      <c r="BC25" s="16" t="s">
        <v>1</v>
      </c>
      <c r="BD25" s="16" t="s">
        <v>1</v>
      </c>
      <c r="BE25" s="16" t="s">
        <v>1</v>
      </c>
      <c r="BF25" s="16" t="s">
        <v>1</v>
      </c>
      <c r="BG25" s="16" t="s">
        <v>1</v>
      </c>
      <c r="BH25" s="16" t="s">
        <v>1</v>
      </c>
      <c r="BI25" s="16" t="s">
        <v>1</v>
      </c>
      <c r="BJ25" s="16" t="s">
        <v>1</v>
      </c>
      <c r="BK25" s="16" t="s">
        <v>1</v>
      </c>
      <c r="BL25" s="16" t="s">
        <v>1</v>
      </c>
      <c r="BM25" s="16" t="s">
        <v>1</v>
      </c>
      <c r="BN25" s="16" t="s">
        <v>1</v>
      </c>
      <c r="BO25" s="16" t="s">
        <v>1</v>
      </c>
      <c r="BP25" s="16" t="s">
        <v>1</v>
      </c>
      <c r="BQ25" s="16" t="s">
        <v>1</v>
      </c>
      <c r="BR25" s="66" t="s">
        <v>622</v>
      </c>
      <c r="BS25" s="66" t="s">
        <v>622</v>
      </c>
      <c r="BT25" s="66" t="s">
        <v>622</v>
      </c>
      <c r="BU25" s="66" t="s">
        <v>622</v>
      </c>
      <c r="BV25" s="66" t="s">
        <v>622</v>
      </c>
      <c r="BW25" s="66" t="s">
        <v>622</v>
      </c>
      <c r="BX25" s="66" t="s">
        <v>622</v>
      </c>
      <c r="BY25" s="66" t="s">
        <v>622</v>
      </c>
      <c r="BZ25" s="66" t="s">
        <v>622</v>
      </c>
      <c r="CA25" s="66" t="s">
        <v>622</v>
      </c>
      <c r="CB25" s="15" t="s">
        <v>622</v>
      </c>
      <c r="CC25" s="15" t="s">
        <v>622</v>
      </c>
      <c r="CD25" s="15" t="s">
        <v>622</v>
      </c>
      <c r="CE25" s="15" t="s">
        <v>622</v>
      </c>
      <c r="CF25" s="15" t="s">
        <v>622</v>
      </c>
      <c r="CG25" s="15" t="s">
        <v>622</v>
      </c>
      <c r="CH25" s="15" t="s">
        <v>622</v>
      </c>
      <c r="CI25" s="15" t="s">
        <v>622</v>
      </c>
      <c r="CJ25" s="15" t="s">
        <v>622</v>
      </c>
      <c r="CK25" s="15" t="s">
        <v>622</v>
      </c>
      <c r="CL25" s="15" t="s">
        <v>622</v>
      </c>
      <c r="CM25" s="15" t="s">
        <v>622</v>
      </c>
      <c r="CN25" s="15" t="s">
        <v>622</v>
      </c>
      <c r="CO25" s="15" t="s">
        <v>622</v>
      </c>
      <c r="CP25" s="15" t="s">
        <v>622</v>
      </c>
      <c r="CQ25" s="15" t="s">
        <v>622</v>
      </c>
      <c r="CR25" s="15" t="s">
        <v>622</v>
      </c>
      <c r="CS25" s="15" t="s">
        <v>622</v>
      </c>
      <c r="CT25" s="15" t="s">
        <v>622</v>
      </c>
      <c r="CU25" s="15" t="s">
        <v>622</v>
      </c>
      <c r="CV25" s="15" t="s">
        <v>622</v>
      </c>
      <c r="CW25" s="15" t="s">
        <v>622</v>
      </c>
      <c r="CX25" s="15" t="s">
        <v>622</v>
      </c>
      <c r="CY25" s="15" t="s">
        <v>622</v>
      </c>
      <c r="CZ25" s="15" t="s">
        <v>622</v>
      </c>
      <c r="DA25" s="15" t="s">
        <v>622</v>
      </c>
      <c r="DB25" s="15" t="s">
        <v>622</v>
      </c>
    </row>
    <row r="26" spans="1:106" s="18" customFormat="1" ht="2.1" hidden="1" customHeight="1">
      <c r="A26" s="14">
        <v>173</v>
      </c>
      <c r="B26" s="15" t="s">
        <v>623</v>
      </c>
      <c r="C26" s="15" t="s">
        <v>623</v>
      </c>
      <c r="D26" s="15" t="s">
        <v>623</v>
      </c>
      <c r="E26" s="15" t="s">
        <v>623</v>
      </c>
      <c r="F26" s="66" t="s">
        <v>623</v>
      </c>
      <c r="G26" s="66" t="s">
        <v>623</v>
      </c>
      <c r="H26" s="66" t="s">
        <v>623</v>
      </c>
      <c r="I26" s="66" t="s">
        <v>623</v>
      </c>
      <c r="J26" s="66" t="s">
        <v>623</v>
      </c>
      <c r="K26" s="66" t="s">
        <v>623</v>
      </c>
      <c r="L26" s="66" t="s">
        <v>623</v>
      </c>
      <c r="M26" s="66" t="s">
        <v>623</v>
      </c>
      <c r="N26" s="66" t="s">
        <v>623</v>
      </c>
      <c r="O26" s="66" t="s">
        <v>623</v>
      </c>
      <c r="P26" s="16" t="s">
        <v>2</v>
      </c>
      <c r="Q26" s="16" t="s">
        <v>2</v>
      </c>
      <c r="R26" s="16" t="s">
        <v>2</v>
      </c>
      <c r="S26" s="16" t="s">
        <v>2</v>
      </c>
      <c r="T26" s="16" t="s">
        <v>2</v>
      </c>
      <c r="U26" s="16" t="s">
        <v>2</v>
      </c>
      <c r="V26" s="16" t="s">
        <v>2</v>
      </c>
      <c r="W26" s="16" t="s">
        <v>2</v>
      </c>
      <c r="X26" s="16" t="s">
        <v>2</v>
      </c>
      <c r="Y26" s="16" t="s">
        <v>2</v>
      </c>
      <c r="Z26" s="17" t="s">
        <v>629</v>
      </c>
      <c r="AA26" s="17" t="s">
        <v>629</v>
      </c>
      <c r="AB26" s="17" t="s">
        <v>629</v>
      </c>
      <c r="AC26" s="17" t="s">
        <v>629</v>
      </c>
      <c r="AD26" s="17" t="s">
        <v>629</v>
      </c>
      <c r="AE26" s="17" t="s">
        <v>629</v>
      </c>
      <c r="AF26" s="17" t="s">
        <v>629</v>
      </c>
      <c r="AG26" s="17" t="s">
        <v>629</v>
      </c>
      <c r="AH26" s="17" t="s">
        <v>629</v>
      </c>
      <c r="AI26" s="17" t="s">
        <v>629</v>
      </c>
      <c r="AJ26" s="17" t="s">
        <v>629</v>
      </c>
      <c r="AK26" s="17" t="s">
        <v>629</v>
      </c>
      <c r="AL26" s="17" t="s">
        <v>629</v>
      </c>
      <c r="AM26" s="17" t="s">
        <v>629</v>
      </c>
      <c r="AN26" s="16" t="s">
        <v>1</v>
      </c>
      <c r="AO26" s="16" t="s">
        <v>1</v>
      </c>
      <c r="AP26" s="16" t="s">
        <v>1</v>
      </c>
      <c r="AQ26" s="16" t="s">
        <v>1</v>
      </c>
      <c r="AR26" s="16" t="s">
        <v>1</v>
      </c>
      <c r="AS26" s="16" t="s">
        <v>1</v>
      </c>
      <c r="AT26" s="16" t="s">
        <v>1</v>
      </c>
      <c r="AU26" s="16" t="s">
        <v>1</v>
      </c>
      <c r="AV26" s="16" t="s">
        <v>1</v>
      </c>
      <c r="AW26" s="16" t="s">
        <v>1</v>
      </c>
      <c r="AX26" s="16" t="s">
        <v>1</v>
      </c>
      <c r="AY26" s="16" t="s">
        <v>1</v>
      </c>
      <c r="AZ26" s="16" t="s">
        <v>1</v>
      </c>
      <c r="BA26" s="16" t="s">
        <v>1</v>
      </c>
      <c r="BB26" s="16" t="s">
        <v>1</v>
      </c>
      <c r="BC26" s="16" t="s">
        <v>1</v>
      </c>
      <c r="BD26" s="16" t="s">
        <v>1</v>
      </c>
      <c r="BE26" s="16" t="s">
        <v>1</v>
      </c>
      <c r="BF26" s="16" t="s">
        <v>1</v>
      </c>
      <c r="BG26" s="16" t="s">
        <v>1</v>
      </c>
      <c r="BH26" s="16" t="s">
        <v>1</v>
      </c>
      <c r="BI26" s="16" t="s">
        <v>1</v>
      </c>
      <c r="BJ26" s="16" t="s">
        <v>1</v>
      </c>
      <c r="BK26" s="16" t="s">
        <v>1</v>
      </c>
      <c r="BL26" s="16" t="s">
        <v>1</v>
      </c>
      <c r="BM26" s="16" t="s">
        <v>1</v>
      </c>
      <c r="BN26" s="16" t="s">
        <v>1</v>
      </c>
      <c r="BO26" s="16" t="s">
        <v>1</v>
      </c>
      <c r="BP26" s="16" t="s">
        <v>1</v>
      </c>
      <c r="BQ26" s="16" t="s">
        <v>1</v>
      </c>
      <c r="BR26" s="66" t="s">
        <v>622</v>
      </c>
      <c r="BS26" s="66" t="s">
        <v>622</v>
      </c>
      <c r="BT26" s="66" t="s">
        <v>622</v>
      </c>
      <c r="BU26" s="66" t="s">
        <v>622</v>
      </c>
      <c r="BV26" s="66" t="s">
        <v>622</v>
      </c>
      <c r="BW26" s="66" t="s">
        <v>622</v>
      </c>
      <c r="BX26" s="66" t="s">
        <v>622</v>
      </c>
      <c r="BY26" s="66" t="s">
        <v>622</v>
      </c>
      <c r="BZ26" s="66" t="s">
        <v>622</v>
      </c>
      <c r="CA26" s="66" t="s">
        <v>622</v>
      </c>
      <c r="CB26" s="15" t="s">
        <v>622</v>
      </c>
      <c r="CC26" s="15" t="s">
        <v>622</v>
      </c>
      <c r="CD26" s="15" t="s">
        <v>622</v>
      </c>
      <c r="CE26" s="15" t="s">
        <v>622</v>
      </c>
      <c r="CF26" s="15" t="s">
        <v>622</v>
      </c>
      <c r="CG26" s="15" t="s">
        <v>622</v>
      </c>
      <c r="CH26" s="15" t="s">
        <v>622</v>
      </c>
      <c r="CI26" s="15" t="s">
        <v>622</v>
      </c>
      <c r="CJ26" s="15" t="s">
        <v>622</v>
      </c>
      <c r="CK26" s="15" t="s">
        <v>622</v>
      </c>
      <c r="CL26" s="15" t="s">
        <v>622</v>
      </c>
      <c r="CM26" s="15" t="s">
        <v>622</v>
      </c>
      <c r="CN26" s="15" t="s">
        <v>622</v>
      </c>
      <c r="CO26" s="15" t="s">
        <v>622</v>
      </c>
      <c r="CP26" s="15" t="s">
        <v>622</v>
      </c>
      <c r="CQ26" s="15" t="s">
        <v>622</v>
      </c>
      <c r="CR26" s="15" t="s">
        <v>622</v>
      </c>
      <c r="CS26" s="15" t="s">
        <v>622</v>
      </c>
      <c r="CT26" s="15" t="s">
        <v>622</v>
      </c>
      <c r="CU26" s="15" t="s">
        <v>622</v>
      </c>
      <c r="CV26" s="15" t="s">
        <v>622</v>
      </c>
      <c r="CW26" s="15" t="s">
        <v>622</v>
      </c>
      <c r="CX26" s="15" t="s">
        <v>622</v>
      </c>
      <c r="CY26" s="15" t="s">
        <v>622</v>
      </c>
      <c r="CZ26" s="15" t="s">
        <v>622</v>
      </c>
      <c r="DA26" s="15" t="s">
        <v>622</v>
      </c>
      <c r="DB26" s="15" t="s">
        <v>622</v>
      </c>
    </row>
    <row r="27" spans="1:106" s="18" customFormat="1" ht="2.1" hidden="1" customHeight="1">
      <c r="A27" s="14">
        <v>174</v>
      </c>
      <c r="B27" s="15" t="s">
        <v>623</v>
      </c>
      <c r="C27" s="15" t="s">
        <v>623</v>
      </c>
      <c r="D27" s="15" t="s">
        <v>623</v>
      </c>
      <c r="E27" s="15" t="s">
        <v>623</v>
      </c>
      <c r="F27" s="66" t="s">
        <v>623</v>
      </c>
      <c r="G27" s="66" t="s">
        <v>623</v>
      </c>
      <c r="H27" s="66" t="s">
        <v>623</v>
      </c>
      <c r="I27" s="66" t="s">
        <v>623</v>
      </c>
      <c r="J27" s="66" t="s">
        <v>623</v>
      </c>
      <c r="K27" s="66" t="s">
        <v>623</v>
      </c>
      <c r="L27" s="66" t="s">
        <v>623</v>
      </c>
      <c r="M27" s="66" t="s">
        <v>623</v>
      </c>
      <c r="N27" s="66" t="s">
        <v>623</v>
      </c>
      <c r="O27" s="66" t="s">
        <v>623</v>
      </c>
      <c r="P27" s="16" t="s">
        <v>2</v>
      </c>
      <c r="Q27" s="16" t="s">
        <v>2</v>
      </c>
      <c r="R27" s="16" t="s">
        <v>2</v>
      </c>
      <c r="S27" s="16" t="s">
        <v>2</v>
      </c>
      <c r="T27" s="16" t="s">
        <v>2</v>
      </c>
      <c r="U27" s="16" t="s">
        <v>2</v>
      </c>
      <c r="V27" s="16" t="s">
        <v>2</v>
      </c>
      <c r="W27" s="16" t="s">
        <v>2</v>
      </c>
      <c r="X27" s="16" t="s">
        <v>2</v>
      </c>
      <c r="Y27" s="16" t="s">
        <v>2</v>
      </c>
      <c r="Z27" s="17" t="s">
        <v>629</v>
      </c>
      <c r="AA27" s="17" t="s">
        <v>629</v>
      </c>
      <c r="AB27" s="17" t="s">
        <v>629</v>
      </c>
      <c r="AC27" s="17" t="s">
        <v>629</v>
      </c>
      <c r="AD27" s="17" t="s">
        <v>629</v>
      </c>
      <c r="AE27" s="17" t="s">
        <v>629</v>
      </c>
      <c r="AF27" s="17" t="s">
        <v>629</v>
      </c>
      <c r="AG27" s="17" t="s">
        <v>629</v>
      </c>
      <c r="AH27" s="17" t="s">
        <v>629</v>
      </c>
      <c r="AI27" s="17" t="s">
        <v>629</v>
      </c>
      <c r="AJ27" s="17" t="s">
        <v>629</v>
      </c>
      <c r="AK27" s="17" t="s">
        <v>629</v>
      </c>
      <c r="AL27" s="17" t="s">
        <v>629</v>
      </c>
      <c r="AM27" s="17" t="s">
        <v>629</v>
      </c>
      <c r="AN27" s="17" t="s">
        <v>629</v>
      </c>
      <c r="AO27" s="16" t="s">
        <v>1</v>
      </c>
      <c r="AP27" s="16" t="s">
        <v>1</v>
      </c>
      <c r="AQ27" s="16" t="s">
        <v>1</v>
      </c>
      <c r="AR27" s="16" t="s">
        <v>1</v>
      </c>
      <c r="AS27" s="16" t="s">
        <v>1</v>
      </c>
      <c r="AT27" s="16" t="s">
        <v>1</v>
      </c>
      <c r="AU27" s="16" t="s">
        <v>1</v>
      </c>
      <c r="AV27" s="16" t="s">
        <v>1</v>
      </c>
      <c r="AW27" s="16" t="s">
        <v>1</v>
      </c>
      <c r="AX27" s="16" t="s">
        <v>1</v>
      </c>
      <c r="AY27" s="16" t="s">
        <v>1</v>
      </c>
      <c r="AZ27" s="16" t="s">
        <v>1</v>
      </c>
      <c r="BA27" s="16" t="s">
        <v>1</v>
      </c>
      <c r="BB27" s="16" t="s">
        <v>1</v>
      </c>
      <c r="BC27" s="16" t="s">
        <v>1</v>
      </c>
      <c r="BD27" s="16" t="s">
        <v>1</v>
      </c>
      <c r="BE27" s="16" t="s">
        <v>1</v>
      </c>
      <c r="BF27" s="16" t="s">
        <v>1</v>
      </c>
      <c r="BG27" s="16" t="s">
        <v>1</v>
      </c>
      <c r="BH27" s="16" t="s">
        <v>1</v>
      </c>
      <c r="BI27" s="16" t="s">
        <v>1</v>
      </c>
      <c r="BJ27" s="16" t="s">
        <v>1</v>
      </c>
      <c r="BK27" s="16" t="s">
        <v>1</v>
      </c>
      <c r="BL27" s="16" t="s">
        <v>1</v>
      </c>
      <c r="BM27" s="16" t="s">
        <v>1</v>
      </c>
      <c r="BN27" s="16" t="s">
        <v>1</v>
      </c>
      <c r="BO27" s="16" t="s">
        <v>1</v>
      </c>
      <c r="BP27" s="16" t="s">
        <v>1</v>
      </c>
      <c r="BQ27" s="16" t="s">
        <v>1</v>
      </c>
      <c r="BR27" s="16" t="s">
        <v>1</v>
      </c>
      <c r="BS27" s="66" t="s">
        <v>622</v>
      </c>
      <c r="BT27" s="66" t="s">
        <v>622</v>
      </c>
      <c r="BU27" s="66" t="s">
        <v>622</v>
      </c>
      <c r="BV27" s="66" t="s">
        <v>622</v>
      </c>
      <c r="BW27" s="66" t="s">
        <v>622</v>
      </c>
      <c r="BX27" s="66" t="s">
        <v>622</v>
      </c>
      <c r="BY27" s="66" t="s">
        <v>622</v>
      </c>
      <c r="BZ27" s="66" t="s">
        <v>622</v>
      </c>
      <c r="CA27" s="66" t="s">
        <v>622</v>
      </c>
      <c r="CB27" s="66" t="s">
        <v>622</v>
      </c>
      <c r="CC27" s="15" t="s">
        <v>622</v>
      </c>
      <c r="CD27" s="15" t="s">
        <v>622</v>
      </c>
      <c r="CE27" s="15" t="s">
        <v>622</v>
      </c>
      <c r="CF27" s="15" t="s">
        <v>622</v>
      </c>
      <c r="CG27" s="15" t="s">
        <v>622</v>
      </c>
      <c r="CH27" s="15" t="s">
        <v>622</v>
      </c>
      <c r="CI27" s="15" t="s">
        <v>622</v>
      </c>
      <c r="CJ27" s="15" t="s">
        <v>622</v>
      </c>
      <c r="CK27" s="15" t="s">
        <v>622</v>
      </c>
      <c r="CL27" s="15" t="s">
        <v>622</v>
      </c>
      <c r="CM27" s="15" t="s">
        <v>622</v>
      </c>
      <c r="CN27" s="15" t="s">
        <v>622</v>
      </c>
      <c r="CO27" s="15" t="s">
        <v>622</v>
      </c>
      <c r="CP27" s="15" t="s">
        <v>622</v>
      </c>
      <c r="CQ27" s="15" t="s">
        <v>622</v>
      </c>
      <c r="CR27" s="15" t="s">
        <v>622</v>
      </c>
      <c r="CS27" s="15" t="s">
        <v>622</v>
      </c>
      <c r="CT27" s="15" t="s">
        <v>622</v>
      </c>
      <c r="CU27" s="15" t="s">
        <v>622</v>
      </c>
      <c r="CV27" s="15" t="s">
        <v>622</v>
      </c>
      <c r="CW27" s="15" t="s">
        <v>622</v>
      </c>
      <c r="CX27" s="15" t="s">
        <v>622</v>
      </c>
      <c r="CY27" s="15" t="s">
        <v>622</v>
      </c>
      <c r="CZ27" s="15" t="s">
        <v>622</v>
      </c>
      <c r="DA27" s="15" t="s">
        <v>622</v>
      </c>
      <c r="DB27" s="15" t="s">
        <v>622</v>
      </c>
    </row>
    <row r="28" spans="1:106" s="18" customFormat="1" ht="2.1" hidden="1" customHeight="1">
      <c r="A28" s="14">
        <v>175</v>
      </c>
      <c r="B28" s="15" t="s">
        <v>623</v>
      </c>
      <c r="C28" s="15" t="s">
        <v>623</v>
      </c>
      <c r="D28" s="15" t="s">
        <v>623</v>
      </c>
      <c r="E28" s="15" t="s">
        <v>623</v>
      </c>
      <c r="F28" s="15" t="s">
        <v>623</v>
      </c>
      <c r="G28" s="66" t="s">
        <v>623</v>
      </c>
      <c r="H28" s="66" t="s">
        <v>623</v>
      </c>
      <c r="I28" s="66" t="s">
        <v>623</v>
      </c>
      <c r="J28" s="66" t="s">
        <v>623</v>
      </c>
      <c r="K28" s="66" t="s">
        <v>623</v>
      </c>
      <c r="L28" s="66" t="s">
        <v>623</v>
      </c>
      <c r="M28" s="66" t="s">
        <v>623</v>
      </c>
      <c r="N28" s="66" t="s">
        <v>623</v>
      </c>
      <c r="O28" s="66" t="s">
        <v>623</v>
      </c>
      <c r="P28" s="66" t="s">
        <v>623</v>
      </c>
      <c r="Q28" s="16" t="s">
        <v>2</v>
      </c>
      <c r="R28" s="16" t="s">
        <v>2</v>
      </c>
      <c r="S28" s="16" t="s">
        <v>2</v>
      </c>
      <c r="T28" s="16" t="s">
        <v>2</v>
      </c>
      <c r="U28" s="16" t="s">
        <v>2</v>
      </c>
      <c r="V28" s="16" t="s">
        <v>2</v>
      </c>
      <c r="W28" s="16" t="s">
        <v>2</v>
      </c>
      <c r="X28" s="16" t="s">
        <v>2</v>
      </c>
      <c r="Y28" s="16" t="s">
        <v>2</v>
      </c>
      <c r="Z28" s="16" t="s">
        <v>2</v>
      </c>
      <c r="AA28" s="17" t="s">
        <v>629</v>
      </c>
      <c r="AB28" s="17" t="s">
        <v>629</v>
      </c>
      <c r="AC28" s="17" t="s">
        <v>629</v>
      </c>
      <c r="AD28" s="17" t="s">
        <v>629</v>
      </c>
      <c r="AE28" s="17" t="s">
        <v>629</v>
      </c>
      <c r="AF28" s="17" t="s">
        <v>629</v>
      </c>
      <c r="AG28" s="17" t="s">
        <v>629</v>
      </c>
      <c r="AH28" s="17" t="s">
        <v>629</v>
      </c>
      <c r="AI28" s="17" t="s">
        <v>629</v>
      </c>
      <c r="AJ28" s="17" t="s">
        <v>629</v>
      </c>
      <c r="AK28" s="17" t="s">
        <v>629</v>
      </c>
      <c r="AL28" s="17" t="s">
        <v>629</v>
      </c>
      <c r="AM28" s="17" t="s">
        <v>629</v>
      </c>
      <c r="AN28" s="17" t="s">
        <v>629</v>
      </c>
      <c r="AO28" s="16" t="s">
        <v>1</v>
      </c>
      <c r="AP28" s="16" t="s">
        <v>1</v>
      </c>
      <c r="AQ28" s="16" t="s">
        <v>1</v>
      </c>
      <c r="AR28" s="16" t="s">
        <v>1</v>
      </c>
      <c r="AS28" s="16" t="s">
        <v>1</v>
      </c>
      <c r="AT28" s="16" t="s">
        <v>1</v>
      </c>
      <c r="AU28" s="16" t="s">
        <v>1</v>
      </c>
      <c r="AV28" s="16" t="s">
        <v>1</v>
      </c>
      <c r="AW28" s="16" t="s">
        <v>1</v>
      </c>
      <c r="AX28" s="16" t="s">
        <v>1</v>
      </c>
      <c r="AY28" s="16" t="s">
        <v>1</v>
      </c>
      <c r="AZ28" s="16" t="s">
        <v>1</v>
      </c>
      <c r="BA28" s="16" t="s">
        <v>1</v>
      </c>
      <c r="BB28" s="16" t="s">
        <v>1</v>
      </c>
      <c r="BC28" s="16" t="s">
        <v>1</v>
      </c>
      <c r="BD28" s="16" t="s">
        <v>1</v>
      </c>
      <c r="BE28" s="16" t="s">
        <v>1</v>
      </c>
      <c r="BF28" s="16" t="s">
        <v>1</v>
      </c>
      <c r="BG28" s="16" t="s">
        <v>1</v>
      </c>
      <c r="BH28" s="16" t="s">
        <v>1</v>
      </c>
      <c r="BI28" s="16" t="s">
        <v>1</v>
      </c>
      <c r="BJ28" s="16" t="s">
        <v>1</v>
      </c>
      <c r="BK28" s="16" t="s">
        <v>1</v>
      </c>
      <c r="BL28" s="16" t="s">
        <v>1</v>
      </c>
      <c r="BM28" s="16" t="s">
        <v>1</v>
      </c>
      <c r="BN28" s="16" t="s">
        <v>1</v>
      </c>
      <c r="BO28" s="16" t="s">
        <v>1</v>
      </c>
      <c r="BP28" s="16" t="s">
        <v>1</v>
      </c>
      <c r="BQ28" s="16" t="s">
        <v>1</v>
      </c>
      <c r="BR28" s="16" t="s">
        <v>1</v>
      </c>
      <c r="BS28" s="66" t="s">
        <v>622</v>
      </c>
      <c r="BT28" s="66" t="s">
        <v>622</v>
      </c>
      <c r="BU28" s="66" t="s">
        <v>622</v>
      </c>
      <c r="BV28" s="66" t="s">
        <v>622</v>
      </c>
      <c r="BW28" s="66" t="s">
        <v>622</v>
      </c>
      <c r="BX28" s="66" t="s">
        <v>622</v>
      </c>
      <c r="BY28" s="66" t="s">
        <v>622</v>
      </c>
      <c r="BZ28" s="66" t="s">
        <v>622</v>
      </c>
      <c r="CA28" s="66" t="s">
        <v>622</v>
      </c>
      <c r="CB28" s="66" t="s">
        <v>622</v>
      </c>
      <c r="CC28" s="15" t="s">
        <v>622</v>
      </c>
      <c r="CD28" s="15" t="s">
        <v>622</v>
      </c>
      <c r="CE28" s="15" t="s">
        <v>622</v>
      </c>
      <c r="CF28" s="15" t="s">
        <v>622</v>
      </c>
      <c r="CG28" s="15" t="s">
        <v>622</v>
      </c>
      <c r="CH28" s="15" t="s">
        <v>622</v>
      </c>
      <c r="CI28" s="15" t="s">
        <v>622</v>
      </c>
      <c r="CJ28" s="15" t="s">
        <v>622</v>
      </c>
      <c r="CK28" s="15" t="s">
        <v>622</v>
      </c>
      <c r="CL28" s="15" t="s">
        <v>622</v>
      </c>
      <c r="CM28" s="15" t="s">
        <v>622</v>
      </c>
      <c r="CN28" s="15" t="s">
        <v>622</v>
      </c>
      <c r="CO28" s="15" t="s">
        <v>622</v>
      </c>
      <c r="CP28" s="15" t="s">
        <v>622</v>
      </c>
      <c r="CQ28" s="15" t="s">
        <v>622</v>
      </c>
      <c r="CR28" s="15" t="s">
        <v>622</v>
      </c>
      <c r="CS28" s="15" t="s">
        <v>622</v>
      </c>
      <c r="CT28" s="15" t="s">
        <v>622</v>
      </c>
      <c r="CU28" s="15" t="s">
        <v>622</v>
      </c>
      <c r="CV28" s="15" t="s">
        <v>622</v>
      </c>
      <c r="CW28" s="15" t="s">
        <v>622</v>
      </c>
      <c r="CX28" s="15" t="s">
        <v>622</v>
      </c>
      <c r="CY28" s="15" t="s">
        <v>622</v>
      </c>
      <c r="CZ28" s="15" t="s">
        <v>622</v>
      </c>
      <c r="DA28" s="15" t="s">
        <v>622</v>
      </c>
      <c r="DB28" s="15" t="s">
        <v>622</v>
      </c>
    </row>
    <row r="29" spans="1:106" s="18" customFormat="1" ht="2.1" hidden="1" customHeight="1">
      <c r="A29" s="14">
        <v>176</v>
      </c>
      <c r="B29" s="15" t="s">
        <v>623</v>
      </c>
      <c r="C29" s="15" t="s">
        <v>623</v>
      </c>
      <c r="D29" s="15" t="s">
        <v>623</v>
      </c>
      <c r="E29" s="15" t="s">
        <v>623</v>
      </c>
      <c r="F29" s="15" t="s">
        <v>623</v>
      </c>
      <c r="G29" s="15" t="s">
        <v>623</v>
      </c>
      <c r="H29" s="66" t="s">
        <v>623</v>
      </c>
      <c r="I29" s="66" t="s">
        <v>623</v>
      </c>
      <c r="J29" s="66" t="s">
        <v>623</v>
      </c>
      <c r="K29" s="66" t="s">
        <v>623</v>
      </c>
      <c r="L29" s="66" t="s">
        <v>623</v>
      </c>
      <c r="M29" s="66" t="s">
        <v>623</v>
      </c>
      <c r="N29" s="66" t="s">
        <v>623</v>
      </c>
      <c r="O29" s="66" t="s">
        <v>623</v>
      </c>
      <c r="P29" s="66" t="s">
        <v>623</v>
      </c>
      <c r="Q29" s="66" t="s">
        <v>623</v>
      </c>
      <c r="R29" s="16" t="s">
        <v>2</v>
      </c>
      <c r="S29" s="16" t="s">
        <v>2</v>
      </c>
      <c r="T29" s="16" t="s">
        <v>2</v>
      </c>
      <c r="U29" s="16" t="s">
        <v>2</v>
      </c>
      <c r="V29" s="16" t="s">
        <v>2</v>
      </c>
      <c r="W29" s="16" t="s">
        <v>2</v>
      </c>
      <c r="X29" s="16" t="s">
        <v>2</v>
      </c>
      <c r="Y29" s="16" t="s">
        <v>2</v>
      </c>
      <c r="Z29" s="16" t="s">
        <v>2</v>
      </c>
      <c r="AA29" s="16" t="s">
        <v>2</v>
      </c>
      <c r="AB29" s="17" t="s">
        <v>629</v>
      </c>
      <c r="AC29" s="17" t="s">
        <v>629</v>
      </c>
      <c r="AD29" s="17" t="s">
        <v>629</v>
      </c>
      <c r="AE29" s="17" t="s">
        <v>629</v>
      </c>
      <c r="AF29" s="17" t="s">
        <v>629</v>
      </c>
      <c r="AG29" s="17" t="s">
        <v>629</v>
      </c>
      <c r="AH29" s="17" t="s">
        <v>629</v>
      </c>
      <c r="AI29" s="17" t="s">
        <v>629</v>
      </c>
      <c r="AJ29" s="17" t="s">
        <v>629</v>
      </c>
      <c r="AK29" s="17" t="s">
        <v>629</v>
      </c>
      <c r="AL29" s="17" t="s">
        <v>629</v>
      </c>
      <c r="AM29" s="17" t="s">
        <v>629</v>
      </c>
      <c r="AN29" s="17" t="s">
        <v>629</v>
      </c>
      <c r="AO29" s="17" t="s">
        <v>629</v>
      </c>
      <c r="AP29" s="16" t="s">
        <v>1</v>
      </c>
      <c r="AQ29" s="16" t="s">
        <v>1</v>
      </c>
      <c r="AR29" s="16" t="s">
        <v>1</v>
      </c>
      <c r="AS29" s="16" t="s">
        <v>1</v>
      </c>
      <c r="AT29" s="16" t="s">
        <v>1</v>
      </c>
      <c r="AU29" s="16" t="s">
        <v>1</v>
      </c>
      <c r="AV29" s="16" t="s">
        <v>1</v>
      </c>
      <c r="AW29" s="16" t="s">
        <v>1</v>
      </c>
      <c r="AX29" s="16" t="s">
        <v>1</v>
      </c>
      <c r="AY29" s="16" t="s">
        <v>1</v>
      </c>
      <c r="AZ29" s="16" t="s">
        <v>1</v>
      </c>
      <c r="BA29" s="16" t="s">
        <v>1</v>
      </c>
      <c r="BB29" s="16" t="s">
        <v>1</v>
      </c>
      <c r="BC29" s="16" t="s">
        <v>1</v>
      </c>
      <c r="BD29" s="16" t="s">
        <v>1</v>
      </c>
      <c r="BE29" s="16" t="s">
        <v>1</v>
      </c>
      <c r="BF29" s="16" t="s">
        <v>1</v>
      </c>
      <c r="BG29" s="16" t="s">
        <v>1</v>
      </c>
      <c r="BH29" s="16" t="s">
        <v>1</v>
      </c>
      <c r="BI29" s="16" t="s">
        <v>1</v>
      </c>
      <c r="BJ29" s="16" t="s">
        <v>1</v>
      </c>
      <c r="BK29" s="16" t="s">
        <v>1</v>
      </c>
      <c r="BL29" s="16" t="s">
        <v>1</v>
      </c>
      <c r="BM29" s="16" t="s">
        <v>1</v>
      </c>
      <c r="BN29" s="16" t="s">
        <v>1</v>
      </c>
      <c r="BO29" s="16" t="s">
        <v>1</v>
      </c>
      <c r="BP29" s="16" t="s">
        <v>1</v>
      </c>
      <c r="BQ29" s="16" t="s">
        <v>1</v>
      </c>
      <c r="BR29" s="16" t="s">
        <v>1</v>
      </c>
      <c r="BS29" s="16" t="s">
        <v>1</v>
      </c>
      <c r="BT29" s="66" t="s">
        <v>622</v>
      </c>
      <c r="BU29" s="66" t="s">
        <v>622</v>
      </c>
      <c r="BV29" s="66" t="s">
        <v>622</v>
      </c>
      <c r="BW29" s="66" t="s">
        <v>622</v>
      </c>
      <c r="BX29" s="66" t="s">
        <v>622</v>
      </c>
      <c r="BY29" s="66" t="s">
        <v>622</v>
      </c>
      <c r="BZ29" s="66" t="s">
        <v>622</v>
      </c>
      <c r="CA29" s="66" t="s">
        <v>622</v>
      </c>
      <c r="CB29" s="66" t="s">
        <v>622</v>
      </c>
      <c r="CC29" s="66" t="s">
        <v>622</v>
      </c>
      <c r="CD29" s="15" t="s">
        <v>622</v>
      </c>
      <c r="CE29" s="15" t="s">
        <v>622</v>
      </c>
      <c r="CF29" s="15" t="s">
        <v>622</v>
      </c>
      <c r="CG29" s="15" t="s">
        <v>622</v>
      </c>
      <c r="CH29" s="15" t="s">
        <v>622</v>
      </c>
      <c r="CI29" s="15" t="s">
        <v>622</v>
      </c>
      <c r="CJ29" s="15" t="s">
        <v>622</v>
      </c>
      <c r="CK29" s="15" t="s">
        <v>622</v>
      </c>
      <c r="CL29" s="15" t="s">
        <v>622</v>
      </c>
      <c r="CM29" s="15" t="s">
        <v>622</v>
      </c>
      <c r="CN29" s="15" t="s">
        <v>622</v>
      </c>
      <c r="CO29" s="15" t="s">
        <v>622</v>
      </c>
      <c r="CP29" s="15" t="s">
        <v>622</v>
      </c>
      <c r="CQ29" s="15" t="s">
        <v>622</v>
      </c>
      <c r="CR29" s="15" t="s">
        <v>622</v>
      </c>
      <c r="CS29" s="15" t="s">
        <v>622</v>
      </c>
      <c r="CT29" s="15" t="s">
        <v>622</v>
      </c>
      <c r="CU29" s="15" t="s">
        <v>622</v>
      </c>
      <c r="CV29" s="15" t="s">
        <v>622</v>
      </c>
      <c r="CW29" s="15" t="s">
        <v>622</v>
      </c>
      <c r="CX29" s="15" t="s">
        <v>622</v>
      </c>
      <c r="CY29" s="15" t="s">
        <v>622</v>
      </c>
      <c r="CZ29" s="15" t="s">
        <v>622</v>
      </c>
      <c r="DA29" s="15" t="s">
        <v>622</v>
      </c>
      <c r="DB29" s="15" t="s">
        <v>622</v>
      </c>
    </row>
    <row r="30" spans="1:106" s="18" customFormat="1" ht="2.1" hidden="1" customHeight="1">
      <c r="A30" s="14">
        <v>177</v>
      </c>
      <c r="B30" s="15" t="s">
        <v>623</v>
      </c>
      <c r="C30" s="15" t="s">
        <v>623</v>
      </c>
      <c r="D30" s="15" t="s">
        <v>623</v>
      </c>
      <c r="E30" s="15" t="s">
        <v>623</v>
      </c>
      <c r="F30" s="15" t="s">
        <v>623</v>
      </c>
      <c r="G30" s="15" t="s">
        <v>623</v>
      </c>
      <c r="H30" s="15" t="s">
        <v>623</v>
      </c>
      <c r="I30" s="66" t="s">
        <v>623</v>
      </c>
      <c r="J30" s="66" t="s">
        <v>623</v>
      </c>
      <c r="K30" s="66" t="s">
        <v>623</v>
      </c>
      <c r="L30" s="66" t="s">
        <v>623</v>
      </c>
      <c r="M30" s="66" t="s">
        <v>623</v>
      </c>
      <c r="N30" s="66" t="s">
        <v>623</v>
      </c>
      <c r="O30" s="66" t="s">
        <v>623</v>
      </c>
      <c r="P30" s="66" t="s">
        <v>623</v>
      </c>
      <c r="Q30" s="66" t="s">
        <v>623</v>
      </c>
      <c r="R30" s="66" t="s">
        <v>623</v>
      </c>
      <c r="S30" s="16" t="s">
        <v>2</v>
      </c>
      <c r="T30" s="16" t="s">
        <v>2</v>
      </c>
      <c r="U30" s="16" t="s">
        <v>2</v>
      </c>
      <c r="V30" s="16" t="s">
        <v>2</v>
      </c>
      <c r="W30" s="16" t="s">
        <v>2</v>
      </c>
      <c r="X30" s="16" t="s">
        <v>2</v>
      </c>
      <c r="Y30" s="16" t="s">
        <v>2</v>
      </c>
      <c r="Z30" s="16" t="s">
        <v>2</v>
      </c>
      <c r="AA30" s="16" t="s">
        <v>2</v>
      </c>
      <c r="AB30" s="16" t="s">
        <v>2</v>
      </c>
      <c r="AC30" s="17" t="s">
        <v>629</v>
      </c>
      <c r="AD30" s="17" t="s">
        <v>629</v>
      </c>
      <c r="AE30" s="17" t="s">
        <v>629</v>
      </c>
      <c r="AF30" s="17" t="s">
        <v>629</v>
      </c>
      <c r="AG30" s="17" t="s">
        <v>629</v>
      </c>
      <c r="AH30" s="17" t="s">
        <v>629</v>
      </c>
      <c r="AI30" s="17" t="s">
        <v>629</v>
      </c>
      <c r="AJ30" s="17" t="s">
        <v>629</v>
      </c>
      <c r="AK30" s="17" t="s">
        <v>629</v>
      </c>
      <c r="AL30" s="17" t="s">
        <v>629</v>
      </c>
      <c r="AM30" s="17" t="s">
        <v>629</v>
      </c>
      <c r="AN30" s="17" t="s">
        <v>629</v>
      </c>
      <c r="AO30" s="17" t="s">
        <v>629</v>
      </c>
      <c r="AP30" s="17" t="s">
        <v>629</v>
      </c>
      <c r="AQ30" s="17" t="s">
        <v>629</v>
      </c>
      <c r="AR30" s="16" t="s">
        <v>1</v>
      </c>
      <c r="AS30" s="16" t="s">
        <v>1</v>
      </c>
      <c r="AT30" s="16" t="s">
        <v>1</v>
      </c>
      <c r="AU30" s="16" t="s">
        <v>1</v>
      </c>
      <c r="AV30" s="16" t="s">
        <v>1</v>
      </c>
      <c r="AW30" s="16" t="s">
        <v>1</v>
      </c>
      <c r="AX30" s="16" t="s">
        <v>1</v>
      </c>
      <c r="AY30" s="16" t="s">
        <v>1</v>
      </c>
      <c r="AZ30" s="16" t="s">
        <v>1</v>
      </c>
      <c r="BA30" s="16" t="s">
        <v>1</v>
      </c>
      <c r="BB30" s="16" t="s">
        <v>1</v>
      </c>
      <c r="BC30" s="16" t="s">
        <v>1</v>
      </c>
      <c r="BD30" s="16" t="s">
        <v>1</v>
      </c>
      <c r="BE30" s="16" t="s">
        <v>1</v>
      </c>
      <c r="BF30" s="16" t="s">
        <v>1</v>
      </c>
      <c r="BG30" s="16" t="s">
        <v>1</v>
      </c>
      <c r="BH30" s="16" t="s">
        <v>1</v>
      </c>
      <c r="BI30" s="16" t="s">
        <v>1</v>
      </c>
      <c r="BJ30" s="16" t="s">
        <v>1</v>
      </c>
      <c r="BK30" s="16" t="s">
        <v>1</v>
      </c>
      <c r="BL30" s="16" t="s">
        <v>1</v>
      </c>
      <c r="BM30" s="16" t="s">
        <v>1</v>
      </c>
      <c r="BN30" s="16" t="s">
        <v>1</v>
      </c>
      <c r="BO30" s="16" t="s">
        <v>1</v>
      </c>
      <c r="BP30" s="16" t="s">
        <v>1</v>
      </c>
      <c r="BQ30" s="16" t="s">
        <v>1</v>
      </c>
      <c r="BR30" s="16" t="s">
        <v>1</v>
      </c>
      <c r="BS30" s="16" t="s">
        <v>1</v>
      </c>
      <c r="BT30" s="16" t="s">
        <v>1</v>
      </c>
      <c r="BU30" s="16" t="s">
        <v>1</v>
      </c>
      <c r="BV30" s="66" t="s">
        <v>622</v>
      </c>
      <c r="BW30" s="66" t="s">
        <v>622</v>
      </c>
      <c r="BX30" s="66" t="s">
        <v>622</v>
      </c>
      <c r="BY30" s="66" t="s">
        <v>622</v>
      </c>
      <c r="BZ30" s="66" t="s">
        <v>622</v>
      </c>
      <c r="CA30" s="66" t="s">
        <v>622</v>
      </c>
      <c r="CB30" s="66" t="s">
        <v>622</v>
      </c>
      <c r="CC30" s="66" t="s">
        <v>622</v>
      </c>
      <c r="CD30" s="66" t="s">
        <v>622</v>
      </c>
      <c r="CE30" s="66" t="s">
        <v>622</v>
      </c>
      <c r="CF30" s="15" t="s">
        <v>622</v>
      </c>
      <c r="CG30" s="15" t="s">
        <v>622</v>
      </c>
      <c r="CH30" s="15" t="s">
        <v>622</v>
      </c>
      <c r="CI30" s="15" t="s">
        <v>622</v>
      </c>
      <c r="CJ30" s="15" t="s">
        <v>622</v>
      </c>
      <c r="CK30" s="15" t="s">
        <v>622</v>
      </c>
      <c r="CL30" s="15" t="s">
        <v>622</v>
      </c>
      <c r="CM30" s="15" t="s">
        <v>622</v>
      </c>
      <c r="CN30" s="15" t="s">
        <v>622</v>
      </c>
      <c r="CO30" s="15" t="s">
        <v>622</v>
      </c>
      <c r="CP30" s="15" t="s">
        <v>622</v>
      </c>
      <c r="CQ30" s="15" t="s">
        <v>622</v>
      </c>
      <c r="CR30" s="15" t="s">
        <v>622</v>
      </c>
      <c r="CS30" s="15" t="s">
        <v>622</v>
      </c>
      <c r="CT30" s="15" t="s">
        <v>622</v>
      </c>
      <c r="CU30" s="15" t="s">
        <v>622</v>
      </c>
      <c r="CV30" s="15" t="s">
        <v>622</v>
      </c>
      <c r="CW30" s="15" t="s">
        <v>622</v>
      </c>
      <c r="CX30" s="15" t="s">
        <v>622</v>
      </c>
      <c r="CY30" s="15" t="s">
        <v>622</v>
      </c>
      <c r="CZ30" s="15" t="s">
        <v>622</v>
      </c>
      <c r="DA30" s="15" t="s">
        <v>622</v>
      </c>
      <c r="DB30" s="15" t="s">
        <v>622</v>
      </c>
    </row>
    <row r="31" spans="1:106" s="18" customFormat="1" ht="2.1" hidden="1" customHeight="1">
      <c r="A31" s="14">
        <v>178</v>
      </c>
      <c r="B31" s="15" t="s">
        <v>623</v>
      </c>
      <c r="C31" s="15" t="s">
        <v>623</v>
      </c>
      <c r="D31" s="15" t="s">
        <v>623</v>
      </c>
      <c r="E31" s="15" t="s">
        <v>623</v>
      </c>
      <c r="F31" s="15" t="s">
        <v>623</v>
      </c>
      <c r="G31" s="15" t="s">
        <v>623</v>
      </c>
      <c r="H31" s="15" t="s">
        <v>623</v>
      </c>
      <c r="I31" s="66" t="s">
        <v>623</v>
      </c>
      <c r="J31" s="66" t="s">
        <v>623</v>
      </c>
      <c r="K31" s="66" t="s">
        <v>623</v>
      </c>
      <c r="L31" s="66" t="s">
        <v>623</v>
      </c>
      <c r="M31" s="66" t="s">
        <v>623</v>
      </c>
      <c r="N31" s="66" t="s">
        <v>623</v>
      </c>
      <c r="O31" s="66" t="s">
        <v>623</v>
      </c>
      <c r="P31" s="66" t="s">
        <v>623</v>
      </c>
      <c r="Q31" s="66" t="s">
        <v>623</v>
      </c>
      <c r="R31" s="66" t="s">
        <v>623</v>
      </c>
      <c r="S31" s="16" t="s">
        <v>2</v>
      </c>
      <c r="T31" s="16" t="s">
        <v>2</v>
      </c>
      <c r="U31" s="16" t="s">
        <v>2</v>
      </c>
      <c r="V31" s="16" t="s">
        <v>2</v>
      </c>
      <c r="W31" s="16" t="s">
        <v>2</v>
      </c>
      <c r="X31" s="16" t="s">
        <v>2</v>
      </c>
      <c r="Y31" s="16" t="s">
        <v>2</v>
      </c>
      <c r="Z31" s="16" t="s">
        <v>2</v>
      </c>
      <c r="AA31" s="16" t="s">
        <v>2</v>
      </c>
      <c r="AB31" s="16" t="s">
        <v>2</v>
      </c>
      <c r="AC31" s="17" t="s">
        <v>629</v>
      </c>
      <c r="AD31" s="17" t="s">
        <v>629</v>
      </c>
      <c r="AE31" s="17" t="s">
        <v>629</v>
      </c>
      <c r="AF31" s="17" t="s">
        <v>629</v>
      </c>
      <c r="AG31" s="17" t="s">
        <v>629</v>
      </c>
      <c r="AH31" s="17" t="s">
        <v>629</v>
      </c>
      <c r="AI31" s="17" t="s">
        <v>629</v>
      </c>
      <c r="AJ31" s="17" t="s">
        <v>629</v>
      </c>
      <c r="AK31" s="17" t="s">
        <v>629</v>
      </c>
      <c r="AL31" s="17" t="s">
        <v>629</v>
      </c>
      <c r="AM31" s="17" t="s">
        <v>629</v>
      </c>
      <c r="AN31" s="17" t="s">
        <v>629</v>
      </c>
      <c r="AO31" s="17" t="s">
        <v>629</v>
      </c>
      <c r="AP31" s="17" t="s">
        <v>629</v>
      </c>
      <c r="AQ31" s="17" t="s">
        <v>629</v>
      </c>
      <c r="AR31" s="16" t="s">
        <v>1</v>
      </c>
      <c r="AS31" s="16" t="s">
        <v>1</v>
      </c>
      <c r="AT31" s="16" t="s">
        <v>1</v>
      </c>
      <c r="AU31" s="16" t="s">
        <v>1</v>
      </c>
      <c r="AV31" s="16" t="s">
        <v>1</v>
      </c>
      <c r="AW31" s="16" t="s">
        <v>1</v>
      </c>
      <c r="AX31" s="16" t="s">
        <v>1</v>
      </c>
      <c r="AY31" s="16" t="s">
        <v>1</v>
      </c>
      <c r="AZ31" s="16" t="s">
        <v>1</v>
      </c>
      <c r="BA31" s="16" t="s">
        <v>1</v>
      </c>
      <c r="BB31" s="16" t="s">
        <v>1</v>
      </c>
      <c r="BC31" s="16" t="s">
        <v>1</v>
      </c>
      <c r="BD31" s="16" t="s">
        <v>1</v>
      </c>
      <c r="BE31" s="16" t="s">
        <v>1</v>
      </c>
      <c r="BF31" s="16" t="s">
        <v>1</v>
      </c>
      <c r="BG31" s="16" t="s">
        <v>1</v>
      </c>
      <c r="BH31" s="16" t="s">
        <v>1</v>
      </c>
      <c r="BI31" s="16" t="s">
        <v>1</v>
      </c>
      <c r="BJ31" s="16" t="s">
        <v>1</v>
      </c>
      <c r="BK31" s="16" t="s">
        <v>1</v>
      </c>
      <c r="BL31" s="16" t="s">
        <v>1</v>
      </c>
      <c r="BM31" s="16" t="s">
        <v>1</v>
      </c>
      <c r="BN31" s="16" t="s">
        <v>1</v>
      </c>
      <c r="BO31" s="16" t="s">
        <v>1</v>
      </c>
      <c r="BP31" s="16" t="s">
        <v>1</v>
      </c>
      <c r="BQ31" s="16" t="s">
        <v>1</v>
      </c>
      <c r="BR31" s="16" t="s">
        <v>1</v>
      </c>
      <c r="BS31" s="16" t="s">
        <v>1</v>
      </c>
      <c r="BT31" s="16" t="s">
        <v>1</v>
      </c>
      <c r="BU31" s="16" t="s">
        <v>1</v>
      </c>
      <c r="BV31" s="66" t="s">
        <v>622</v>
      </c>
      <c r="BW31" s="66" t="s">
        <v>622</v>
      </c>
      <c r="BX31" s="66" t="s">
        <v>622</v>
      </c>
      <c r="BY31" s="66" t="s">
        <v>622</v>
      </c>
      <c r="BZ31" s="66" t="s">
        <v>622</v>
      </c>
      <c r="CA31" s="66" t="s">
        <v>622</v>
      </c>
      <c r="CB31" s="66" t="s">
        <v>622</v>
      </c>
      <c r="CC31" s="66" t="s">
        <v>622</v>
      </c>
      <c r="CD31" s="66" t="s">
        <v>622</v>
      </c>
      <c r="CE31" s="66" t="s">
        <v>622</v>
      </c>
      <c r="CF31" s="15" t="s">
        <v>622</v>
      </c>
      <c r="CG31" s="15" t="s">
        <v>622</v>
      </c>
      <c r="CH31" s="15" t="s">
        <v>622</v>
      </c>
      <c r="CI31" s="15" t="s">
        <v>622</v>
      </c>
      <c r="CJ31" s="15" t="s">
        <v>622</v>
      </c>
      <c r="CK31" s="15" t="s">
        <v>622</v>
      </c>
      <c r="CL31" s="15" t="s">
        <v>622</v>
      </c>
      <c r="CM31" s="15" t="s">
        <v>622</v>
      </c>
      <c r="CN31" s="15" t="s">
        <v>622</v>
      </c>
      <c r="CO31" s="15" t="s">
        <v>622</v>
      </c>
      <c r="CP31" s="15" t="s">
        <v>622</v>
      </c>
      <c r="CQ31" s="15" t="s">
        <v>622</v>
      </c>
      <c r="CR31" s="15" t="s">
        <v>622</v>
      </c>
      <c r="CS31" s="15" t="s">
        <v>622</v>
      </c>
      <c r="CT31" s="15" t="s">
        <v>622</v>
      </c>
      <c r="CU31" s="15" t="s">
        <v>622</v>
      </c>
      <c r="CV31" s="15" t="s">
        <v>622</v>
      </c>
      <c r="CW31" s="15" t="s">
        <v>622</v>
      </c>
      <c r="CX31" s="15" t="s">
        <v>622</v>
      </c>
      <c r="CY31" s="15" t="s">
        <v>622</v>
      </c>
      <c r="CZ31" s="15" t="s">
        <v>622</v>
      </c>
      <c r="DA31" s="15" t="s">
        <v>622</v>
      </c>
      <c r="DB31" s="15" t="s">
        <v>622</v>
      </c>
    </row>
    <row r="32" spans="1:106" s="18" customFormat="1" ht="2.1" hidden="1" customHeight="1">
      <c r="A32" s="14">
        <v>179</v>
      </c>
      <c r="B32" s="15" t="s">
        <v>623</v>
      </c>
      <c r="C32" s="15" t="s">
        <v>623</v>
      </c>
      <c r="D32" s="15" t="s">
        <v>623</v>
      </c>
      <c r="E32" s="15" t="s">
        <v>623</v>
      </c>
      <c r="F32" s="15" t="s">
        <v>623</v>
      </c>
      <c r="G32" s="15" t="s">
        <v>623</v>
      </c>
      <c r="H32" s="15" t="s">
        <v>623</v>
      </c>
      <c r="I32" s="15" t="s">
        <v>623</v>
      </c>
      <c r="J32" s="66" t="s">
        <v>623</v>
      </c>
      <c r="K32" s="66" t="s">
        <v>623</v>
      </c>
      <c r="L32" s="66" t="s">
        <v>623</v>
      </c>
      <c r="M32" s="66" t="s">
        <v>623</v>
      </c>
      <c r="N32" s="66" t="s">
        <v>623</v>
      </c>
      <c r="O32" s="66" t="s">
        <v>623</v>
      </c>
      <c r="P32" s="66" t="s">
        <v>623</v>
      </c>
      <c r="Q32" s="66" t="s">
        <v>623</v>
      </c>
      <c r="R32" s="66" t="s">
        <v>623</v>
      </c>
      <c r="S32" s="66" t="s">
        <v>623</v>
      </c>
      <c r="T32" s="16" t="s">
        <v>2</v>
      </c>
      <c r="U32" s="16" t="s">
        <v>2</v>
      </c>
      <c r="V32" s="16" t="s">
        <v>2</v>
      </c>
      <c r="W32" s="16" t="s">
        <v>2</v>
      </c>
      <c r="X32" s="16" t="s">
        <v>2</v>
      </c>
      <c r="Y32" s="16" t="s">
        <v>2</v>
      </c>
      <c r="Z32" s="16" t="s">
        <v>2</v>
      </c>
      <c r="AA32" s="16" t="s">
        <v>2</v>
      </c>
      <c r="AB32" s="16" t="s">
        <v>2</v>
      </c>
      <c r="AC32" s="16" t="s">
        <v>2</v>
      </c>
      <c r="AD32" s="17" t="s">
        <v>629</v>
      </c>
      <c r="AE32" s="17" t="s">
        <v>629</v>
      </c>
      <c r="AF32" s="17" t="s">
        <v>629</v>
      </c>
      <c r="AG32" s="17" t="s">
        <v>629</v>
      </c>
      <c r="AH32" s="17" t="s">
        <v>629</v>
      </c>
      <c r="AI32" s="17" t="s">
        <v>629</v>
      </c>
      <c r="AJ32" s="17" t="s">
        <v>629</v>
      </c>
      <c r="AK32" s="17" t="s">
        <v>629</v>
      </c>
      <c r="AL32" s="17" t="s">
        <v>629</v>
      </c>
      <c r="AM32" s="17" t="s">
        <v>629</v>
      </c>
      <c r="AN32" s="17" t="s">
        <v>629</v>
      </c>
      <c r="AO32" s="17" t="s">
        <v>629</v>
      </c>
      <c r="AP32" s="17" t="s">
        <v>629</v>
      </c>
      <c r="AQ32" s="17" t="s">
        <v>629</v>
      </c>
      <c r="AR32" s="17" t="s">
        <v>629</v>
      </c>
      <c r="AS32" s="16" t="s">
        <v>1</v>
      </c>
      <c r="AT32" s="16" t="s">
        <v>1</v>
      </c>
      <c r="AU32" s="16" t="s">
        <v>1</v>
      </c>
      <c r="AV32" s="16" t="s">
        <v>1</v>
      </c>
      <c r="AW32" s="16" t="s">
        <v>1</v>
      </c>
      <c r="AX32" s="16" t="s">
        <v>1</v>
      </c>
      <c r="AY32" s="16" t="s">
        <v>1</v>
      </c>
      <c r="AZ32" s="16" t="s">
        <v>1</v>
      </c>
      <c r="BA32" s="16" t="s">
        <v>1</v>
      </c>
      <c r="BB32" s="16" t="s">
        <v>1</v>
      </c>
      <c r="BC32" s="16" t="s">
        <v>1</v>
      </c>
      <c r="BD32" s="16" t="s">
        <v>1</v>
      </c>
      <c r="BE32" s="16" t="s">
        <v>1</v>
      </c>
      <c r="BF32" s="16" t="s">
        <v>1</v>
      </c>
      <c r="BG32" s="16" t="s">
        <v>1</v>
      </c>
      <c r="BH32" s="16" t="s">
        <v>1</v>
      </c>
      <c r="BI32" s="16" t="s">
        <v>1</v>
      </c>
      <c r="BJ32" s="16" t="s">
        <v>1</v>
      </c>
      <c r="BK32" s="16" t="s">
        <v>1</v>
      </c>
      <c r="BL32" s="16" t="s">
        <v>1</v>
      </c>
      <c r="BM32" s="16" t="s">
        <v>1</v>
      </c>
      <c r="BN32" s="16" t="s">
        <v>1</v>
      </c>
      <c r="BO32" s="16" t="s">
        <v>1</v>
      </c>
      <c r="BP32" s="16" t="s">
        <v>1</v>
      </c>
      <c r="BQ32" s="16" t="s">
        <v>1</v>
      </c>
      <c r="BR32" s="16" t="s">
        <v>1</v>
      </c>
      <c r="BS32" s="16" t="s">
        <v>1</v>
      </c>
      <c r="BT32" s="16" t="s">
        <v>1</v>
      </c>
      <c r="BU32" s="16" t="s">
        <v>1</v>
      </c>
      <c r="BV32" s="16" t="s">
        <v>1</v>
      </c>
      <c r="BW32" s="66" t="s">
        <v>622</v>
      </c>
      <c r="BX32" s="66" t="s">
        <v>622</v>
      </c>
      <c r="BY32" s="66" t="s">
        <v>622</v>
      </c>
      <c r="BZ32" s="66" t="s">
        <v>622</v>
      </c>
      <c r="CA32" s="66" t="s">
        <v>622</v>
      </c>
      <c r="CB32" s="66" t="s">
        <v>622</v>
      </c>
      <c r="CC32" s="66" t="s">
        <v>622</v>
      </c>
      <c r="CD32" s="66" t="s">
        <v>622</v>
      </c>
      <c r="CE32" s="66" t="s">
        <v>622</v>
      </c>
      <c r="CF32" s="66" t="s">
        <v>622</v>
      </c>
      <c r="CG32" s="15" t="s">
        <v>622</v>
      </c>
      <c r="CH32" s="15" t="s">
        <v>622</v>
      </c>
      <c r="CI32" s="15" t="s">
        <v>622</v>
      </c>
      <c r="CJ32" s="15" t="s">
        <v>622</v>
      </c>
      <c r="CK32" s="15" t="s">
        <v>622</v>
      </c>
      <c r="CL32" s="15" t="s">
        <v>622</v>
      </c>
      <c r="CM32" s="15" t="s">
        <v>622</v>
      </c>
      <c r="CN32" s="15" t="s">
        <v>622</v>
      </c>
      <c r="CO32" s="15" t="s">
        <v>622</v>
      </c>
      <c r="CP32" s="15" t="s">
        <v>622</v>
      </c>
      <c r="CQ32" s="15" t="s">
        <v>622</v>
      </c>
      <c r="CR32" s="15" t="s">
        <v>622</v>
      </c>
      <c r="CS32" s="15" t="s">
        <v>622</v>
      </c>
      <c r="CT32" s="15" t="s">
        <v>622</v>
      </c>
      <c r="CU32" s="15" t="s">
        <v>622</v>
      </c>
      <c r="CV32" s="15" t="s">
        <v>622</v>
      </c>
      <c r="CW32" s="15" t="s">
        <v>622</v>
      </c>
      <c r="CX32" s="15" t="s">
        <v>622</v>
      </c>
      <c r="CY32" s="15" t="s">
        <v>622</v>
      </c>
      <c r="CZ32" s="15" t="s">
        <v>622</v>
      </c>
      <c r="DA32" s="15" t="s">
        <v>622</v>
      </c>
      <c r="DB32" s="15" t="s">
        <v>622</v>
      </c>
    </row>
    <row r="33" spans="1:106" s="18" customFormat="1" ht="2.1" hidden="1" customHeight="1">
      <c r="A33" s="14">
        <v>180</v>
      </c>
      <c r="B33" s="15" t="s">
        <v>623</v>
      </c>
      <c r="C33" s="15" t="s">
        <v>623</v>
      </c>
      <c r="D33" s="15" t="s">
        <v>623</v>
      </c>
      <c r="E33" s="15" t="s">
        <v>623</v>
      </c>
      <c r="F33" s="15" t="s">
        <v>623</v>
      </c>
      <c r="G33" s="15" t="s">
        <v>623</v>
      </c>
      <c r="H33" s="15" t="s">
        <v>623</v>
      </c>
      <c r="I33" s="15" t="s">
        <v>623</v>
      </c>
      <c r="J33" s="15" t="s">
        <v>623</v>
      </c>
      <c r="K33" s="66" t="s">
        <v>623</v>
      </c>
      <c r="L33" s="66" t="s">
        <v>623</v>
      </c>
      <c r="M33" s="66" t="s">
        <v>623</v>
      </c>
      <c r="N33" s="66" t="s">
        <v>623</v>
      </c>
      <c r="O33" s="66" t="s">
        <v>623</v>
      </c>
      <c r="P33" s="66" t="s">
        <v>623</v>
      </c>
      <c r="Q33" s="66" t="s">
        <v>623</v>
      </c>
      <c r="R33" s="66" t="s">
        <v>623</v>
      </c>
      <c r="S33" s="66" t="s">
        <v>623</v>
      </c>
      <c r="T33" s="66" t="s">
        <v>623</v>
      </c>
      <c r="U33" s="16" t="s">
        <v>2</v>
      </c>
      <c r="V33" s="16" t="s">
        <v>2</v>
      </c>
      <c r="W33" s="16" t="s">
        <v>2</v>
      </c>
      <c r="X33" s="16" t="s">
        <v>2</v>
      </c>
      <c r="Y33" s="16" t="s">
        <v>2</v>
      </c>
      <c r="Z33" s="16" t="s">
        <v>2</v>
      </c>
      <c r="AA33" s="16" t="s">
        <v>2</v>
      </c>
      <c r="AB33" s="16" t="s">
        <v>2</v>
      </c>
      <c r="AC33" s="16" t="s">
        <v>2</v>
      </c>
      <c r="AD33" s="16" t="s">
        <v>2</v>
      </c>
      <c r="AE33" s="17" t="s">
        <v>629</v>
      </c>
      <c r="AF33" s="17" t="s">
        <v>629</v>
      </c>
      <c r="AG33" s="17" t="s">
        <v>629</v>
      </c>
      <c r="AH33" s="17" t="s">
        <v>629</v>
      </c>
      <c r="AI33" s="17" t="s">
        <v>629</v>
      </c>
      <c r="AJ33" s="17" t="s">
        <v>629</v>
      </c>
      <c r="AK33" s="17" t="s">
        <v>629</v>
      </c>
      <c r="AL33" s="17" t="s">
        <v>629</v>
      </c>
      <c r="AM33" s="17" t="s">
        <v>629</v>
      </c>
      <c r="AN33" s="17" t="s">
        <v>629</v>
      </c>
      <c r="AO33" s="17" t="s">
        <v>629</v>
      </c>
      <c r="AP33" s="17" t="s">
        <v>629</v>
      </c>
      <c r="AQ33" s="17" t="s">
        <v>629</v>
      </c>
      <c r="AR33" s="17" t="s">
        <v>629</v>
      </c>
      <c r="AS33" s="17" t="s">
        <v>629</v>
      </c>
      <c r="AT33" s="16" t="s">
        <v>1</v>
      </c>
      <c r="AU33" s="16" t="s">
        <v>1</v>
      </c>
      <c r="AV33" s="16" t="s">
        <v>1</v>
      </c>
      <c r="AW33" s="16" t="s">
        <v>1</v>
      </c>
      <c r="AX33" s="16" t="s">
        <v>1</v>
      </c>
      <c r="AY33" s="16" t="s">
        <v>1</v>
      </c>
      <c r="AZ33" s="16" t="s">
        <v>1</v>
      </c>
      <c r="BA33" s="16" t="s">
        <v>1</v>
      </c>
      <c r="BB33" s="16" t="s">
        <v>1</v>
      </c>
      <c r="BC33" s="16" t="s">
        <v>1</v>
      </c>
      <c r="BD33" s="16" t="s">
        <v>1</v>
      </c>
      <c r="BE33" s="16" t="s">
        <v>1</v>
      </c>
      <c r="BF33" s="16" t="s">
        <v>1</v>
      </c>
      <c r="BG33" s="16" t="s">
        <v>1</v>
      </c>
      <c r="BH33" s="16" t="s">
        <v>1</v>
      </c>
      <c r="BI33" s="16" t="s">
        <v>1</v>
      </c>
      <c r="BJ33" s="16" t="s">
        <v>1</v>
      </c>
      <c r="BK33" s="16" t="s">
        <v>1</v>
      </c>
      <c r="BL33" s="16" t="s">
        <v>1</v>
      </c>
      <c r="BM33" s="16" t="s">
        <v>1</v>
      </c>
      <c r="BN33" s="16" t="s">
        <v>1</v>
      </c>
      <c r="BO33" s="16" t="s">
        <v>1</v>
      </c>
      <c r="BP33" s="16" t="s">
        <v>1</v>
      </c>
      <c r="BQ33" s="16" t="s">
        <v>1</v>
      </c>
      <c r="BR33" s="16" t="s">
        <v>1</v>
      </c>
      <c r="BS33" s="16" t="s">
        <v>1</v>
      </c>
      <c r="BT33" s="16" t="s">
        <v>1</v>
      </c>
      <c r="BU33" s="16" t="s">
        <v>1</v>
      </c>
      <c r="BV33" s="16" t="s">
        <v>1</v>
      </c>
      <c r="BW33" s="16" t="s">
        <v>1</v>
      </c>
      <c r="BX33" s="66" t="s">
        <v>622</v>
      </c>
      <c r="BY33" s="66" t="s">
        <v>622</v>
      </c>
      <c r="BZ33" s="66" t="s">
        <v>622</v>
      </c>
      <c r="CA33" s="66" t="s">
        <v>622</v>
      </c>
      <c r="CB33" s="66" t="s">
        <v>622</v>
      </c>
      <c r="CC33" s="66" t="s">
        <v>622</v>
      </c>
      <c r="CD33" s="66" t="s">
        <v>622</v>
      </c>
      <c r="CE33" s="66" t="s">
        <v>622</v>
      </c>
      <c r="CF33" s="66" t="s">
        <v>622</v>
      </c>
      <c r="CG33" s="66" t="s">
        <v>622</v>
      </c>
      <c r="CH33" s="15" t="s">
        <v>622</v>
      </c>
      <c r="CI33" s="15" t="s">
        <v>622</v>
      </c>
      <c r="CJ33" s="15" t="s">
        <v>622</v>
      </c>
      <c r="CK33" s="15" t="s">
        <v>622</v>
      </c>
      <c r="CL33" s="15" t="s">
        <v>622</v>
      </c>
      <c r="CM33" s="15" t="s">
        <v>622</v>
      </c>
      <c r="CN33" s="15" t="s">
        <v>622</v>
      </c>
      <c r="CO33" s="15" t="s">
        <v>622</v>
      </c>
      <c r="CP33" s="15" t="s">
        <v>622</v>
      </c>
      <c r="CQ33" s="15" t="s">
        <v>622</v>
      </c>
      <c r="CR33" s="15" t="s">
        <v>622</v>
      </c>
      <c r="CS33" s="15" t="s">
        <v>622</v>
      </c>
      <c r="CT33" s="15" t="s">
        <v>622</v>
      </c>
      <c r="CU33" s="15" t="s">
        <v>622</v>
      </c>
      <c r="CV33" s="15" t="s">
        <v>622</v>
      </c>
      <c r="CW33" s="15" t="s">
        <v>622</v>
      </c>
      <c r="CX33" s="15" t="s">
        <v>622</v>
      </c>
      <c r="CY33" s="15" t="s">
        <v>622</v>
      </c>
      <c r="CZ33" s="15" t="s">
        <v>622</v>
      </c>
      <c r="DA33" s="15" t="s">
        <v>622</v>
      </c>
      <c r="DB33" s="15" t="s">
        <v>622</v>
      </c>
    </row>
    <row r="34" spans="1:106" s="18" customFormat="1" ht="2.1" hidden="1" customHeight="1">
      <c r="A34" s="14">
        <v>181</v>
      </c>
      <c r="B34" s="15" t="s">
        <v>623</v>
      </c>
      <c r="C34" s="15" t="s">
        <v>623</v>
      </c>
      <c r="D34" s="15" t="s">
        <v>623</v>
      </c>
      <c r="E34" s="15" t="s">
        <v>623</v>
      </c>
      <c r="F34" s="15" t="s">
        <v>623</v>
      </c>
      <c r="G34" s="15" t="s">
        <v>623</v>
      </c>
      <c r="H34" s="15" t="s">
        <v>623</v>
      </c>
      <c r="I34" s="15" t="s">
        <v>623</v>
      </c>
      <c r="J34" s="15" t="s">
        <v>623</v>
      </c>
      <c r="K34" s="15" t="s">
        <v>623</v>
      </c>
      <c r="L34" s="66" t="s">
        <v>623</v>
      </c>
      <c r="M34" s="66" t="s">
        <v>623</v>
      </c>
      <c r="N34" s="66" t="s">
        <v>623</v>
      </c>
      <c r="O34" s="66" t="s">
        <v>623</v>
      </c>
      <c r="P34" s="66" t="s">
        <v>623</v>
      </c>
      <c r="Q34" s="66" t="s">
        <v>623</v>
      </c>
      <c r="R34" s="66" t="s">
        <v>623</v>
      </c>
      <c r="S34" s="66" t="s">
        <v>623</v>
      </c>
      <c r="T34" s="66" t="s">
        <v>623</v>
      </c>
      <c r="U34" s="66" t="s">
        <v>623</v>
      </c>
      <c r="V34" s="16" t="s">
        <v>2</v>
      </c>
      <c r="W34" s="16" t="s">
        <v>2</v>
      </c>
      <c r="X34" s="16" t="s">
        <v>2</v>
      </c>
      <c r="Y34" s="16" t="s">
        <v>2</v>
      </c>
      <c r="Z34" s="16" t="s">
        <v>2</v>
      </c>
      <c r="AA34" s="16" t="s">
        <v>2</v>
      </c>
      <c r="AB34" s="16" t="s">
        <v>2</v>
      </c>
      <c r="AC34" s="16" t="s">
        <v>2</v>
      </c>
      <c r="AD34" s="16" t="s">
        <v>2</v>
      </c>
      <c r="AE34" s="16" t="s">
        <v>2</v>
      </c>
      <c r="AF34" s="17" t="s">
        <v>629</v>
      </c>
      <c r="AG34" s="17" t="s">
        <v>629</v>
      </c>
      <c r="AH34" s="17" t="s">
        <v>629</v>
      </c>
      <c r="AI34" s="17" t="s">
        <v>629</v>
      </c>
      <c r="AJ34" s="17" t="s">
        <v>629</v>
      </c>
      <c r="AK34" s="17" t="s">
        <v>629</v>
      </c>
      <c r="AL34" s="17" t="s">
        <v>629</v>
      </c>
      <c r="AM34" s="17" t="s">
        <v>629</v>
      </c>
      <c r="AN34" s="17" t="s">
        <v>629</v>
      </c>
      <c r="AO34" s="17" t="s">
        <v>629</v>
      </c>
      <c r="AP34" s="17" t="s">
        <v>629</v>
      </c>
      <c r="AQ34" s="17" t="s">
        <v>629</v>
      </c>
      <c r="AR34" s="17" t="s">
        <v>629</v>
      </c>
      <c r="AS34" s="17" t="s">
        <v>629</v>
      </c>
      <c r="AT34" s="17" t="s">
        <v>629</v>
      </c>
      <c r="AU34" s="16" t="s">
        <v>1</v>
      </c>
      <c r="AV34" s="16" t="s">
        <v>1</v>
      </c>
      <c r="AW34" s="16" t="s">
        <v>1</v>
      </c>
      <c r="AX34" s="16" t="s">
        <v>1</v>
      </c>
      <c r="AY34" s="16" t="s">
        <v>1</v>
      </c>
      <c r="AZ34" s="16" t="s">
        <v>1</v>
      </c>
      <c r="BA34" s="16" t="s">
        <v>1</v>
      </c>
      <c r="BB34" s="16" t="s">
        <v>1</v>
      </c>
      <c r="BC34" s="16" t="s">
        <v>1</v>
      </c>
      <c r="BD34" s="16" t="s">
        <v>1</v>
      </c>
      <c r="BE34" s="16" t="s">
        <v>1</v>
      </c>
      <c r="BF34" s="16" t="s">
        <v>1</v>
      </c>
      <c r="BG34" s="16" t="s">
        <v>1</v>
      </c>
      <c r="BH34" s="16" t="s">
        <v>1</v>
      </c>
      <c r="BI34" s="16" t="s">
        <v>1</v>
      </c>
      <c r="BJ34" s="16" t="s">
        <v>1</v>
      </c>
      <c r="BK34" s="16" t="s">
        <v>1</v>
      </c>
      <c r="BL34" s="16" t="s">
        <v>1</v>
      </c>
      <c r="BM34" s="16" t="s">
        <v>1</v>
      </c>
      <c r="BN34" s="16" t="s">
        <v>1</v>
      </c>
      <c r="BO34" s="16" t="s">
        <v>1</v>
      </c>
      <c r="BP34" s="16" t="s">
        <v>1</v>
      </c>
      <c r="BQ34" s="16" t="s">
        <v>1</v>
      </c>
      <c r="BR34" s="16" t="s">
        <v>1</v>
      </c>
      <c r="BS34" s="16" t="s">
        <v>1</v>
      </c>
      <c r="BT34" s="16" t="s">
        <v>1</v>
      </c>
      <c r="BU34" s="16" t="s">
        <v>1</v>
      </c>
      <c r="BV34" s="16" t="s">
        <v>1</v>
      </c>
      <c r="BW34" s="16" t="s">
        <v>1</v>
      </c>
      <c r="BX34" s="16" t="s">
        <v>1</v>
      </c>
      <c r="BY34" s="66" t="s">
        <v>622</v>
      </c>
      <c r="BZ34" s="66" t="s">
        <v>622</v>
      </c>
      <c r="CA34" s="66" t="s">
        <v>622</v>
      </c>
      <c r="CB34" s="66" t="s">
        <v>622</v>
      </c>
      <c r="CC34" s="66" t="s">
        <v>622</v>
      </c>
      <c r="CD34" s="66" t="s">
        <v>622</v>
      </c>
      <c r="CE34" s="66" t="s">
        <v>622</v>
      </c>
      <c r="CF34" s="66" t="s">
        <v>622</v>
      </c>
      <c r="CG34" s="66" t="s">
        <v>622</v>
      </c>
      <c r="CH34" s="66" t="s">
        <v>622</v>
      </c>
      <c r="CI34" s="15" t="s">
        <v>622</v>
      </c>
      <c r="CJ34" s="15" t="s">
        <v>622</v>
      </c>
      <c r="CK34" s="15" t="s">
        <v>622</v>
      </c>
      <c r="CL34" s="15" t="s">
        <v>622</v>
      </c>
      <c r="CM34" s="15" t="s">
        <v>622</v>
      </c>
      <c r="CN34" s="15" t="s">
        <v>622</v>
      </c>
      <c r="CO34" s="15" t="s">
        <v>622</v>
      </c>
      <c r="CP34" s="15" t="s">
        <v>622</v>
      </c>
      <c r="CQ34" s="15" t="s">
        <v>622</v>
      </c>
      <c r="CR34" s="15" t="s">
        <v>622</v>
      </c>
      <c r="CS34" s="15" t="s">
        <v>622</v>
      </c>
      <c r="CT34" s="15" t="s">
        <v>622</v>
      </c>
      <c r="CU34" s="15" t="s">
        <v>622</v>
      </c>
      <c r="CV34" s="15" t="s">
        <v>622</v>
      </c>
      <c r="CW34" s="15" t="s">
        <v>622</v>
      </c>
      <c r="CX34" s="15" t="s">
        <v>622</v>
      </c>
      <c r="CY34" s="15" t="s">
        <v>622</v>
      </c>
      <c r="CZ34" s="15" t="s">
        <v>622</v>
      </c>
      <c r="DA34" s="15" t="s">
        <v>622</v>
      </c>
      <c r="DB34" s="15" t="s">
        <v>622</v>
      </c>
    </row>
    <row r="35" spans="1:106" s="18" customFormat="1" ht="1.5" hidden="1" customHeight="1">
      <c r="A35" s="14">
        <v>182</v>
      </c>
      <c r="B35" s="15" t="s">
        <v>623</v>
      </c>
      <c r="C35" s="15" t="s">
        <v>623</v>
      </c>
      <c r="D35" s="15" t="s">
        <v>623</v>
      </c>
      <c r="E35" s="15" t="s">
        <v>623</v>
      </c>
      <c r="F35" s="15" t="s">
        <v>623</v>
      </c>
      <c r="G35" s="15" t="s">
        <v>623</v>
      </c>
      <c r="H35" s="15" t="s">
        <v>623</v>
      </c>
      <c r="I35" s="15" t="s">
        <v>623</v>
      </c>
      <c r="J35" s="15" t="s">
        <v>623</v>
      </c>
      <c r="K35" s="15" t="s">
        <v>623</v>
      </c>
      <c r="L35" s="15" t="s">
        <v>623</v>
      </c>
      <c r="M35" s="66" t="s">
        <v>623</v>
      </c>
      <c r="N35" s="66" t="s">
        <v>623</v>
      </c>
      <c r="O35" s="66" t="s">
        <v>623</v>
      </c>
      <c r="P35" s="66" t="s">
        <v>623</v>
      </c>
      <c r="Q35" s="66" t="s">
        <v>623</v>
      </c>
      <c r="R35" s="66" t="s">
        <v>623</v>
      </c>
      <c r="S35" s="66" t="s">
        <v>623</v>
      </c>
      <c r="T35" s="66" t="s">
        <v>623</v>
      </c>
      <c r="U35" s="66" t="s">
        <v>623</v>
      </c>
      <c r="V35" s="66" t="s">
        <v>623</v>
      </c>
      <c r="W35" s="16" t="s">
        <v>2</v>
      </c>
      <c r="X35" s="16" t="s">
        <v>2</v>
      </c>
      <c r="Y35" s="16" t="s">
        <v>2</v>
      </c>
      <c r="Z35" s="16" t="s">
        <v>2</v>
      </c>
      <c r="AA35" s="16" t="s">
        <v>2</v>
      </c>
      <c r="AB35" s="16" t="s">
        <v>2</v>
      </c>
      <c r="AC35" s="16" t="s">
        <v>2</v>
      </c>
      <c r="AD35" s="16" t="s">
        <v>2</v>
      </c>
      <c r="AE35" s="16" t="s">
        <v>2</v>
      </c>
      <c r="AF35" s="16" t="s">
        <v>2</v>
      </c>
      <c r="AG35" s="17" t="s">
        <v>629</v>
      </c>
      <c r="AH35" s="17" t="s">
        <v>629</v>
      </c>
      <c r="AI35" s="17" t="s">
        <v>629</v>
      </c>
      <c r="AJ35" s="17" t="s">
        <v>629</v>
      </c>
      <c r="AK35" s="17" t="s">
        <v>629</v>
      </c>
      <c r="AL35" s="17" t="s">
        <v>629</v>
      </c>
      <c r="AM35" s="17" t="s">
        <v>629</v>
      </c>
      <c r="AN35" s="17" t="s">
        <v>629</v>
      </c>
      <c r="AO35" s="17" t="s">
        <v>629</v>
      </c>
      <c r="AP35" s="17" t="s">
        <v>629</v>
      </c>
      <c r="AQ35" s="17" t="s">
        <v>629</v>
      </c>
      <c r="AR35" s="17" t="s">
        <v>629</v>
      </c>
      <c r="AS35" s="17" t="s">
        <v>629</v>
      </c>
      <c r="AT35" s="17" t="s">
        <v>629</v>
      </c>
      <c r="AU35" s="17" t="s">
        <v>629</v>
      </c>
      <c r="AV35" s="16" t="s">
        <v>1</v>
      </c>
      <c r="AW35" s="16" t="s">
        <v>1</v>
      </c>
      <c r="AX35" s="16" t="s">
        <v>1</v>
      </c>
      <c r="AY35" s="16" t="s">
        <v>1</v>
      </c>
      <c r="AZ35" s="16" t="s">
        <v>1</v>
      </c>
      <c r="BA35" s="16" t="s">
        <v>1</v>
      </c>
      <c r="BB35" s="16" t="s">
        <v>1</v>
      </c>
      <c r="BC35" s="16" t="s">
        <v>1</v>
      </c>
      <c r="BD35" s="16" t="s">
        <v>1</v>
      </c>
      <c r="BE35" s="16" t="s">
        <v>1</v>
      </c>
      <c r="BF35" s="16" t="s">
        <v>1</v>
      </c>
      <c r="BG35" s="16" t="s">
        <v>1</v>
      </c>
      <c r="BH35" s="16" t="s">
        <v>1</v>
      </c>
      <c r="BI35" s="16" t="s">
        <v>1</v>
      </c>
      <c r="BJ35" s="16" t="s">
        <v>1</v>
      </c>
      <c r="BK35" s="16" t="s">
        <v>1</v>
      </c>
      <c r="BL35" s="16" t="s">
        <v>1</v>
      </c>
      <c r="BM35" s="16" t="s">
        <v>1</v>
      </c>
      <c r="BN35" s="16" t="s">
        <v>1</v>
      </c>
      <c r="BO35" s="16" t="s">
        <v>1</v>
      </c>
      <c r="BP35" s="16" t="s">
        <v>1</v>
      </c>
      <c r="BQ35" s="16" t="s">
        <v>1</v>
      </c>
      <c r="BR35" s="16" t="s">
        <v>1</v>
      </c>
      <c r="BS35" s="16" t="s">
        <v>1</v>
      </c>
      <c r="BT35" s="16" t="s">
        <v>1</v>
      </c>
      <c r="BU35" s="16" t="s">
        <v>1</v>
      </c>
      <c r="BV35" s="16" t="s">
        <v>1</v>
      </c>
      <c r="BW35" s="16" t="s">
        <v>1</v>
      </c>
      <c r="BX35" s="16" t="s">
        <v>1</v>
      </c>
      <c r="BY35" s="16" t="s">
        <v>1</v>
      </c>
      <c r="BZ35" s="66" t="s">
        <v>622</v>
      </c>
      <c r="CA35" s="66" t="s">
        <v>622</v>
      </c>
      <c r="CB35" s="66" t="s">
        <v>622</v>
      </c>
      <c r="CC35" s="66" t="s">
        <v>622</v>
      </c>
      <c r="CD35" s="66" t="s">
        <v>622</v>
      </c>
      <c r="CE35" s="66" t="s">
        <v>622</v>
      </c>
      <c r="CF35" s="66" t="s">
        <v>622</v>
      </c>
      <c r="CG35" s="66" t="s">
        <v>622</v>
      </c>
      <c r="CH35" s="66" t="s">
        <v>622</v>
      </c>
      <c r="CI35" s="66" t="s">
        <v>622</v>
      </c>
      <c r="CJ35" s="15" t="s">
        <v>622</v>
      </c>
      <c r="CK35" s="15" t="s">
        <v>622</v>
      </c>
      <c r="CL35" s="15" t="s">
        <v>622</v>
      </c>
      <c r="CM35" s="15" t="s">
        <v>622</v>
      </c>
      <c r="CN35" s="15" t="s">
        <v>622</v>
      </c>
      <c r="CO35" s="15" t="s">
        <v>622</v>
      </c>
      <c r="CP35" s="15" t="s">
        <v>622</v>
      </c>
      <c r="CQ35" s="15" t="s">
        <v>622</v>
      </c>
      <c r="CR35" s="15" t="s">
        <v>622</v>
      </c>
      <c r="CS35" s="15" t="s">
        <v>622</v>
      </c>
      <c r="CT35" s="15" t="s">
        <v>622</v>
      </c>
      <c r="CU35" s="15" t="s">
        <v>622</v>
      </c>
      <c r="CV35" s="15" t="s">
        <v>622</v>
      </c>
      <c r="CW35" s="15" t="s">
        <v>622</v>
      </c>
      <c r="CX35" s="15" t="s">
        <v>622</v>
      </c>
      <c r="CY35" s="15" t="s">
        <v>622</v>
      </c>
      <c r="CZ35" s="15" t="s">
        <v>622</v>
      </c>
      <c r="DA35" s="15" t="s">
        <v>622</v>
      </c>
      <c r="DB35" s="15" t="s">
        <v>622</v>
      </c>
    </row>
    <row r="36" spans="1:106" s="18" customFormat="1" ht="1.5" hidden="1" customHeight="1">
      <c r="A36" s="14">
        <v>183</v>
      </c>
      <c r="B36" s="15" t="s">
        <v>623</v>
      </c>
      <c r="C36" s="15" t="s">
        <v>623</v>
      </c>
      <c r="D36" s="15" t="s">
        <v>623</v>
      </c>
      <c r="E36" s="15" t="s">
        <v>623</v>
      </c>
      <c r="F36" s="15" t="s">
        <v>623</v>
      </c>
      <c r="G36" s="15" t="s">
        <v>623</v>
      </c>
      <c r="H36" s="15" t="s">
        <v>623</v>
      </c>
      <c r="I36" s="15" t="s">
        <v>623</v>
      </c>
      <c r="J36" s="15" t="s">
        <v>623</v>
      </c>
      <c r="K36" s="15" t="s">
        <v>623</v>
      </c>
      <c r="L36" s="15" t="s">
        <v>623</v>
      </c>
      <c r="M36" s="15" t="s">
        <v>623</v>
      </c>
      <c r="N36" s="66" t="s">
        <v>623</v>
      </c>
      <c r="O36" s="66" t="s">
        <v>623</v>
      </c>
      <c r="P36" s="66" t="s">
        <v>623</v>
      </c>
      <c r="Q36" s="66" t="s">
        <v>623</v>
      </c>
      <c r="R36" s="66" t="s">
        <v>623</v>
      </c>
      <c r="S36" s="66" t="s">
        <v>623</v>
      </c>
      <c r="T36" s="66" t="s">
        <v>623</v>
      </c>
      <c r="U36" s="66" t="s">
        <v>623</v>
      </c>
      <c r="V36" s="66" t="s">
        <v>623</v>
      </c>
      <c r="W36" s="66" t="s">
        <v>623</v>
      </c>
      <c r="X36" s="16" t="s">
        <v>2</v>
      </c>
      <c r="Y36" s="16" t="s">
        <v>2</v>
      </c>
      <c r="Z36" s="16" t="s">
        <v>2</v>
      </c>
      <c r="AA36" s="16" t="s">
        <v>2</v>
      </c>
      <c r="AB36" s="16" t="s">
        <v>2</v>
      </c>
      <c r="AC36" s="16" t="s">
        <v>2</v>
      </c>
      <c r="AD36" s="16" t="s">
        <v>2</v>
      </c>
      <c r="AE36" s="16" t="s">
        <v>2</v>
      </c>
      <c r="AF36" s="16" t="s">
        <v>2</v>
      </c>
      <c r="AG36" s="16" t="s">
        <v>2</v>
      </c>
      <c r="AH36" s="17" t="s">
        <v>629</v>
      </c>
      <c r="AI36" s="17" t="s">
        <v>629</v>
      </c>
      <c r="AJ36" s="17" t="s">
        <v>629</v>
      </c>
      <c r="AK36" s="17" t="s">
        <v>629</v>
      </c>
      <c r="AL36" s="17" t="s">
        <v>629</v>
      </c>
      <c r="AM36" s="17" t="s">
        <v>629</v>
      </c>
      <c r="AN36" s="17" t="s">
        <v>629</v>
      </c>
      <c r="AO36" s="17" t="s">
        <v>629</v>
      </c>
      <c r="AP36" s="17" t="s">
        <v>629</v>
      </c>
      <c r="AQ36" s="17" t="s">
        <v>629</v>
      </c>
      <c r="AR36" s="17" t="s">
        <v>629</v>
      </c>
      <c r="AS36" s="17" t="s">
        <v>629</v>
      </c>
      <c r="AT36" s="17" t="s">
        <v>629</v>
      </c>
      <c r="AU36" s="17" t="s">
        <v>629</v>
      </c>
      <c r="AV36" s="17" t="s">
        <v>629</v>
      </c>
      <c r="AW36" s="16" t="s">
        <v>1</v>
      </c>
      <c r="AX36" s="16" t="s">
        <v>1</v>
      </c>
      <c r="AY36" s="16" t="s">
        <v>1</v>
      </c>
      <c r="AZ36" s="16" t="s">
        <v>1</v>
      </c>
      <c r="BA36" s="16" t="s">
        <v>1</v>
      </c>
      <c r="BB36" s="16" t="s">
        <v>1</v>
      </c>
      <c r="BC36" s="16" t="s">
        <v>1</v>
      </c>
      <c r="BD36" s="16" t="s">
        <v>1</v>
      </c>
      <c r="BE36" s="16" t="s">
        <v>1</v>
      </c>
      <c r="BF36" s="16" t="s">
        <v>1</v>
      </c>
      <c r="BG36" s="16" t="s">
        <v>1</v>
      </c>
      <c r="BH36" s="16" t="s">
        <v>1</v>
      </c>
      <c r="BI36" s="16" t="s">
        <v>1</v>
      </c>
      <c r="BJ36" s="16" t="s">
        <v>1</v>
      </c>
      <c r="BK36" s="16" t="s">
        <v>1</v>
      </c>
      <c r="BL36" s="16" t="s">
        <v>1</v>
      </c>
      <c r="BM36" s="16" t="s">
        <v>1</v>
      </c>
      <c r="BN36" s="16" t="s">
        <v>1</v>
      </c>
      <c r="BO36" s="16" t="s">
        <v>1</v>
      </c>
      <c r="BP36" s="16" t="s">
        <v>1</v>
      </c>
      <c r="BQ36" s="16" t="s">
        <v>1</v>
      </c>
      <c r="BR36" s="16" t="s">
        <v>1</v>
      </c>
      <c r="BS36" s="16" t="s">
        <v>1</v>
      </c>
      <c r="BT36" s="16" t="s">
        <v>1</v>
      </c>
      <c r="BU36" s="16" t="s">
        <v>1</v>
      </c>
      <c r="BV36" s="16" t="s">
        <v>1</v>
      </c>
      <c r="BW36" s="16" t="s">
        <v>1</v>
      </c>
      <c r="BX36" s="16" t="s">
        <v>1</v>
      </c>
      <c r="BY36" s="16" t="s">
        <v>1</v>
      </c>
      <c r="BZ36" s="16" t="s">
        <v>1</v>
      </c>
      <c r="CA36" s="66" t="s">
        <v>622</v>
      </c>
      <c r="CB36" s="66" t="s">
        <v>622</v>
      </c>
      <c r="CC36" s="66" t="s">
        <v>622</v>
      </c>
      <c r="CD36" s="66" t="s">
        <v>622</v>
      </c>
      <c r="CE36" s="66" t="s">
        <v>622</v>
      </c>
      <c r="CF36" s="66" t="s">
        <v>622</v>
      </c>
      <c r="CG36" s="66" t="s">
        <v>622</v>
      </c>
      <c r="CH36" s="66" t="s">
        <v>622</v>
      </c>
      <c r="CI36" s="66" t="s">
        <v>622</v>
      </c>
      <c r="CJ36" s="66" t="s">
        <v>622</v>
      </c>
      <c r="CK36" s="15" t="s">
        <v>622</v>
      </c>
      <c r="CL36" s="15" t="s">
        <v>622</v>
      </c>
      <c r="CM36" s="15" t="s">
        <v>622</v>
      </c>
      <c r="CN36" s="15" t="s">
        <v>622</v>
      </c>
      <c r="CO36" s="15" t="s">
        <v>622</v>
      </c>
      <c r="CP36" s="15" t="s">
        <v>622</v>
      </c>
      <c r="CQ36" s="15" t="s">
        <v>622</v>
      </c>
      <c r="CR36" s="15" t="s">
        <v>622</v>
      </c>
      <c r="CS36" s="15" t="s">
        <v>622</v>
      </c>
      <c r="CT36" s="15" t="s">
        <v>622</v>
      </c>
      <c r="CU36" s="15" t="s">
        <v>622</v>
      </c>
      <c r="CV36" s="15" t="s">
        <v>622</v>
      </c>
      <c r="CW36" s="15" t="s">
        <v>622</v>
      </c>
      <c r="CX36" s="15" t="s">
        <v>622</v>
      </c>
      <c r="CY36" s="15" t="s">
        <v>622</v>
      </c>
      <c r="CZ36" s="15" t="s">
        <v>622</v>
      </c>
      <c r="DA36" s="15" t="s">
        <v>622</v>
      </c>
      <c r="DB36" s="15" t="s">
        <v>622</v>
      </c>
    </row>
    <row r="37" spans="1:106" s="18" customFormat="1" ht="2.1" hidden="1" customHeight="1">
      <c r="A37" s="14">
        <v>184</v>
      </c>
      <c r="B37" s="15" t="s">
        <v>623</v>
      </c>
      <c r="C37" s="15" t="s">
        <v>623</v>
      </c>
      <c r="D37" s="15" t="s">
        <v>623</v>
      </c>
      <c r="E37" s="15" t="s">
        <v>623</v>
      </c>
      <c r="F37" s="15" t="s">
        <v>623</v>
      </c>
      <c r="G37" s="15" t="s">
        <v>623</v>
      </c>
      <c r="H37" s="15" t="s">
        <v>623</v>
      </c>
      <c r="I37" s="15" t="s">
        <v>623</v>
      </c>
      <c r="J37" s="15" t="s">
        <v>623</v>
      </c>
      <c r="K37" s="15" t="s">
        <v>623</v>
      </c>
      <c r="L37" s="15" t="s">
        <v>623</v>
      </c>
      <c r="M37" s="15" t="s">
        <v>623</v>
      </c>
      <c r="N37" s="66" t="s">
        <v>623</v>
      </c>
      <c r="O37" s="66" t="s">
        <v>623</v>
      </c>
      <c r="P37" s="66" t="s">
        <v>623</v>
      </c>
      <c r="Q37" s="66" t="s">
        <v>623</v>
      </c>
      <c r="R37" s="66" t="s">
        <v>623</v>
      </c>
      <c r="S37" s="66" t="s">
        <v>623</v>
      </c>
      <c r="T37" s="66" t="s">
        <v>623</v>
      </c>
      <c r="U37" s="66" t="s">
        <v>623</v>
      </c>
      <c r="V37" s="66" t="s">
        <v>623</v>
      </c>
      <c r="W37" s="66" t="s">
        <v>623</v>
      </c>
      <c r="X37" s="16" t="s">
        <v>2</v>
      </c>
      <c r="Y37" s="16" t="s">
        <v>2</v>
      </c>
      <c r="Z37" s="16" t="s">
        <v>2</v>
      </c>
      <c r="AA37" s="16" t="s">
        <v>2</v>
      </c>
      <c r="AB37" s="16" t="s">
        <v>2</v>
      </c>
      <c r="AC37" s="16" t="s">
        <v>2</v>
      </c>
      <c r="AD37" s="16" t="s">
        <v>2</v>
      </c>
      <c r="AE37" s="16" t="s">
        <v>2</v>
      </c>
      <c r="AF37" s="16" t="s">
        <v>2</v>
      </c>
      <c r="AG37" s="16" t="s">
        <v>2</v>
      </c>
      <c r="AH37" s="17" t="s">
        <v>629</v>
      </c>
      <c r="AI37" s="17" t="s">
        <v>629</v>
      </c>
      <c r="AJ37" s="17" t="s">
        <v>629</v>
      </c>
      <c r="AK37" s="17" t="s">
        <v>629</v>
      </c>
      <c r="AL37" s="17" t="s">
        <v>629</v>
      </c>
      <c r="AM37" s="17" t="s">
        <v>629</v>
      </c>
      <c r="AN37" s="17" t="s">
        <v>629</v>
      </c>
      <c r="AO37" s="17" t="s">
        <v>629</v>
      </c>
      <c r="AP37" s="17" t="s">
        <v>629</v>
      </c>
      <c r="AQ37" s="17" t="s">
        <v>629</v>
      </c>
      <c r="AR37" s="17" t="s">
        <v>629</v>
      </c>
      <c r="AS37" s="17" t="s">
        <v>629</v>
      </c>
      <c r="AT37" s="17" t="s">
        <v>629</v>
      </c>
      <c r="AU37" s="17" t="s">
        <v>629</v>
      </c>
      <c r="AV37" s="17" t="s">
        <v>629</v>
      </c>
      <c r="AW37" s="17" t="s">
        <v>629</v>
      </c>
      <c r="AX37" s="16" t="s">
        <v>1</v>
      </c>
      <c r="AY37" s="16" t="s">
        <v>1</v>
      </c>
      <c r="AZ37" s="16" t="s">
        <v>1</v>
      </c>
      <c r="BA37" s="16" t="s">
        <v>1</v>
      </c>
      <c r="BB37" s="16" t="s">
        <v>1</v>
      </c>
      <c r="BC37" s="16" t="s">
        <v>1</v>
      </c>
      <c r="BD37" s="16" t="s">
        <v>1</v>
      </c>
      <c r="BE37" s="16" t="s">
        <v>1</v>
      </c>
      <c r="BF37" s="16" t="s">
        <v>1</v>
      </c>
      <c r="BG37" s="16" t="s">
        <v>1</v>
      </c>
      <c r="BH37" s="16" t="s">
        <v>1</v>
      </c>
      <c r="BI37" s="16" t="s">
        <v>1</v>
      </c>
      <c r="BJ37" s="16" t="s">
        <v>1</v>
      </c>
      <c r="BK37" s="16" t="s">
        <v>1</v>
      </c>
      <c r="BL37" s="16" t="s">
        <v>1</v>
      </c>
      <c r="BM37" s="16" t="s">
        <v>1</v>
      </c>
      <c r="BN37" s="16" t="s">
        <v>1</v>
      </c>
      <c r="BO37" s="16" t="s">
        <v>1</v>
      </c>
      <c r="BP37" s="16" t="s">
        <v>1</v>
      </c>
      <c r="BQ37" s="16" t="s">
        <v>1</v>
      </c>
      <c r="BR37" s="16" t="s">
        <v>1</v>
      </c>
      <c r="BS37" s="16" t="s">
        <v>1</v>
      </c>
      <c r="BT37" s="16" t="s">
        <v>1</v>
      </c>
      <c r="BU37" s="16" t="s">
        <v>1</v>
      </c>
      <c r="BV37" s="16" t="s">
        <v>1</v>
      </c>
      <c r="BW37" s="16" t="s">
        <v>1</v>
      </c>
      <c r="BX37" s="16" t="s">
        <v>1</v>
      </c>
      <c r="BY37" s="16" t="s">
        <v>1</v>
      </c>
      <c r="BZ37" s="16" t="s">
        <v>1</v>
      </c>
      <c r="CA37" s="16" t="s">
        <v>1</v>
      </c>
      <c r="CB37" s="66" t="s">
        <v>622</v>
      </c>
      <c r="CC37" s="66" t="s">
        <v>622</v>
      </c>
      <c r="CD37" s="66" t="s">
        <v>622</v>
      </c>
      <c r="CE37" s="66" t="s">
        <v>622</v>
      </c>
      <c r="CF37" s="66" t="s">
        <v>622</v>
      </c>
      <c r="CG37" s="66" t="s">
        <v>622</v>
      </c>
      <c r="CH37" s="66" t="s">
        <v>622</v>
      </c>
      <c r="CI37" s="66" t="s">
        <v>622</v>
      </c>
      <c r="CJ37" s="66" t="s">
        <v>622</v>
      </c>
      <c r="CK37" s="66" t="s">
        <v>622</v>
      </c>
      <c r="CL37" s="15" t="s">
        <v>622</v>
      </c>
      <c r="CM37" s="15" t="s">
        <v>622</v>
      </c>
      <c r="CN37" s="15" t="s">
        <v>622</v>
      </c>
      <c r="CO37" s="15" t="s">
        <v>622</v>
      </c>
      <c r="CP37" s="15" t="s">
        <v>622</v>
      </c>
      <c r="CQ37" s="15" t="s">
        <v>622</v>
      </c>
      <c r="CR37" s="15" t="s">
        <v>622</v>
      </c>
      <c r="CS37" s="15" t="s">
        <v>622</v>
      </c>
      <c r="CT37" s="15" t="s">
        <v>622</v>
      </c>
      <c r="CU37" s="15" t="s">
        <v>622</v>
      </c>
      <c r="CV37" s="15" t="s">
        <v>622</v>
      </c>
      <c r="CW37" s="15" t="s">
        <v>622</v>
      </c>
      <c r="CX37" s="15" t="s">
        <v>622</v>
      </c>
      <c r="CY37" s="15" t="s">
        <v>622</v>
      </c>
      <c r="CZ37" s="15" t="s">
        <v>622</v>
      </c>
      <c r="DA37" s="15" t="s">
        <v>622</v>
      </c>
      <c r="DB37" s="15" t="s">
        <v>622</v>
      </c>
    </row>
    <row r="38" spans="1:106" s="18" customFormat="1" ht="1.5" hidden="1" customHeight="1">
      <c r="A38" s="14">
        <v>185</v>
      </c>
      <c r="B38" s="15" t="s">
        <v>623</v>
      </c>
      <c r="C38" s="15" t="s">
        <v>623</v>
      </c>
      <c r="D38" s="15" t="s">
        <v>623</v>
      </c>
      <c r="E38" s="15" t="s">
        <v>623</v>
      </c>
      <c r="F38" s="15" t="s">
        <v>623</v>
      </c>
      <c r="G38" s="15" t="s">
        <v>623</v>
      </c>
      <c r="H38" s="15" t="s">
        <v>623</v>
      </c>
      <c r="I38" s="15" t="s">
        <v>623</v>
      </c>
      <c r="J38" s="15" t="s">
        <v>623</v>
      </c>
      <c r="K38" s="15" t="s">
        <v>623</v>
      </c>
      <c r="L38" s="15" t="s">
        <v>623</v>
      </c>
      <c r="M38" s="15" t="s">
        <v>623</v>
      </c>
      <c r="N38" s="15" t="s">
        <v>623</v>
      </c>
      <c r="O38" s="66" t="s">
        <v>623</v>
      </c>
      <c r="P38" s="66" t="s">
        <v>623</v>
      </c>
      <c r="Q38" s="66" t="s">
        <v>623</v>
      </c>
      <c r="R38" s="66" t="s">
        <v>623</v>
      </c>
      <c r="S38" s="66" t="s">
        <v>623</v>
      </c>
      <c r="T38" s="66" t="s">
        <v>623</v>
      </c>
      <c r="U38" s="66" t="s">
        <v>623</v>
      </c>
      <c r="V38" s="66" t="s">
        <v>623</v>
      </c>
      <c r="W38" s="66" t="s">
        <v>623</v>
      </c>
      <c r="X38" s="66" t="s">
        <v>623</v>
      </c>
      <c r="Y38" s="16" t="s">
        <v>2</v>
      </c>
      <c r="Z38" s="16" t="s">
        <v>2</v>
      </c>
      <c r="AA38" s="16" t="s">
        <v>2</v>
      </c>
      <c r="AB38" s="16" t="s">
        <v>2</v>
      </c>
      <c r="AC38" s="16" t="s">
        <v>2</v>
      </c>
      <c r="AD38" s="16" t="s">
        <v>2</v>
      </c>
      <c r="AE38" s="16" t="s">
        <v>2</v>
      </c>
      <c r="AF38" s="16" t="s">
        <v>2</v>
      </c>
      <c r="AG38" s="16" t="s">
        <v>2</v>
      </c>
      <c r="AH38" s="16" t="s">
        <v>2</v>
      </c>
      <c r="AI38" s="17" t="s">
        <v>629</v>
      </c>
      <c r="AJ38" s="17" t="s">
        <v>629</v>
      </c>
      <c r="AK38" s="17" t="s">
        <v>629</v>
      </c>
      <c r="AL38" s="17" t="s">
        <v>629</v>
      </c>
      <c r="AM38" s="17" t="s">
        <v>629</v>
      </c>
      <c r="AN38" s="17" t="s">
        <v>629</v>
      </c>
      <c r="AO38" s="17" t="s">
        <v>629</v>
      </c>
      <c r="AP38" s="17" t="s">
        <v>629</v>
      </c>
      <c r="AQ38" s="17" t="s">
        <v>629</v>
      </c>
      <c r="AR38" s="17" t="s">
        <v>629</v>
      </c>
      <c r="AS38" s="17" t="s">
        <v>629</v>
      </c>
      <c r="AT38" s="17" t="s">
        <v>629</v>
      </c>
      <c r="AU38" s="17" t="s">
        <v>629</v>
      </c>
      <c r="AV38" s="17" t="s">
        <v>629</v>
      </c>
      <c r="AW38" s="17" t="s">
        <v>629</v>
      </c>
      <c r="AX38" s="17" t="s">
        <v>629</v>
      </c>
      <c r="AY38" s="16" t="s">
        <v>1</v>
      </c>
      <c r="AZ38" s="16" t="s">
        <v>1</v>
      </c>
      <c r="BA38" s="16" t="s">
        <v>1</v>
      </c>
      <c r="BB38" s="16" t="s">
        <v>1</v>
      </c>
      <c r="BC38" s="16" t="s">
        <v>1</v>
      </c>
      <c r="BD38" s="16" t="s">
        <v>1</v>
      </c>
      <c r="BE38" s="16" t="s">
        <v>1</v>
      </c>
      <c r="BF38" s="16" t="s">
        <v>1</v>
      </c>
      <c r="BG38" s="16" t="s">
        <v>1</v>
      </c>
      <c r="BH38" s="16" t="s">
        <v>1</v>
      </c>
      <c r="BI38" s="16" t="s">
        <v>1</v>
      </c>
      <c r="BJ38" s="16" t="s">
        <v>1</v>
      </c>
      <c r="BK38" s="16" t="s">
        <v>1</v>
      </c>
      <c r="BL38" s="16" t="s">
        <v>1</v>
      </c>
      <c r="BM38" s="16" t="s">
        <v>1</v>
      </c>
      <c r="BN38" s="16" t="s">
        <v>1</v>
      </c>
      <c r="BO38" s="16" t="s">
        <v>1</v>
      </c>
      <c r="BP38" s="16" t="s">
        <v>1</v>
      </c>
      <c r="BQ38" s="16" t="s">
        <v>1</v>
      </c>
      <c r="BR38" s="16" t="s">
        <v>1</v>
      </c>
      <c r="BS38" s="16" t="s">
        <v>1</v>
      </c>
      <c r="BT38" s="16" t="s">
        <v>1</v>
      </c>
      <c r="BU38" s="16" t="s">
        <v>1</v>
      </c>
      <c r="BV38" s="16" t="s">
        <v>1</v>
      </c>
      <c r="BW38" s="16" t="s">
        <v>1</v>
      </c>
      <c r="BX38" s="16" t="s">
        <v>1</v>
      </c>
      <c r="BY38" s="16" t="s">
        <v>1</v>
      </c>
      <c r="BZ38" s="16" t="s">
        <v>1</v>
      </c>
      <c r="CA38" s="16" t="s">
        <v>1</v>
      </c>
      <c r="CB38" s="16" t="s">
        <v>1</v>
      </c>
      <c r="CC38" s="66" t="s">
        <v>622</v>
      </c>
      <c r="CD38" s="66" t="s">
        <v>622</v>
      </c>
      <c r="CE38" s="66" t="s">
        <v>622</v>
      </c>
      <c r="CF38" s="66" t="s">
        <v>622</v>
      </c>
      <c r="CG38" s="66" t="s">
        <v>622</v>
      </c>
      <c r="CH38" s="66" t="s">
        <v>622</v>
      </c>
      <c r="CI38" s="66" t="s">
        <v>622</v>
      </c>
      <c r="CJ38" s="66" t="s">
        <v>622</v>
      </c>
      <c r="CK38" s="66" t="s">
        <v>622</v>
      </c>
      <c r="CL38" s="66" t="s">
        <v>622</v>
      </c>
      <c r="CM38" s="15" t="s">
        <v>622</v>
      </c>
      <c r="CN38" s="15" t="s">
        <v>622</v>
      </c>
      <c r="CO38" s="15" t="s">
        <v>622</v>
      </c>
      <c r="CP38" s="15" t="s">
        <v>622</v>
      </c>
      <c r="CQ38" s="15" t="s">
        <v>622</v>
      </c>
      <c r="CR38" s="15" t="s">
        <v>622</v>
      </c>
      <c r="CS38" s="15" t="s">
        <v>622</v>
      </c>
      <c r="CT38" s="15" t="s">
        <v>622</v>
      </c>
      <c r="CU38" s="15" t="s">
        <v>622</v>
      </c>
      <c r="CV38" s="15" t="s">
        <v>622</v>
      </c>
      <c r="CW38" s="15" t="s">
        <v>622</v>
      </c>
      <c r="CX38" s="15" t="s">
        <v>622</v>
      </c>
      <c r="CY38" s="15" t="s">
        <v>622</v>
      </c>
      <c r="CZ38" s="15" t="s">
        <v>622</v>
      </c>
      <c r="DA38" s="15" t="s">
        <v>622</v>
      </c>
      <c r="DB38" s="15" t="s">
        <v>622</v>
      </c>
    </row>
    <row r="39" spans="1:106" s="18" customFormat="1" ht="1.5" hidden="1" customHeight="1">
      <c r="A39" s="14">
        <v>186</v>
      </c>
      <c r="B39" s="15" t="s">
        <v>623</v>
      </c>
      <c r="C39" s="15" t="s">
        <v>623</v>
      </c>
      <c r="D39" s="15" t="s">
        <v>623</v>
      </c>
      <c r="E39" s="15" t="s">
        <v>623</v>
      </c>
      <c r="F39" s="15" t="s">
        <v>623</v>
      </c>
      <c r="G39" s="15" t="s">
        <v>623</v>
      </c>
      <c r="H39" s="15" t="s">
        <v>623</v>
      </c>
      <c r="I39" s="15" t="s">
        <v>623</v>
      </c>
      <c r="J39" s="15" t="s">
        <v>623</v>
      </c>
      <c r="K39" s="15" t="s">
        <v>623</v>
      </c>
      <c r="L39" s="15" t="s">
        <v>623</v>
      </c>
      <c r="M39" s="15" t="s">
        <v>623</v>
      </c>
      <c r="N39" s="15" t="s">
        <v>623</v>
      </c>
      <c r="O39" s="15" t="s">
        <v>623</v>
      </c>
      <c r="P39" s="66" t="s">
        <v>623</v>
      </c>
      <c r="Q39" s="66" t="s">
        <v>623</v>
      </c>
      <c r="R39" s="66" t="s">
        <v>623</v>
      </c>
      <c r="S39" s="66" t="s">
        <v>623</v>
      </c>
      <c r="T39" s="66" t="s">
        <v>623</v>
      </c>
      <c r="U39" s="66" t="s">
        <v>623</v>
      </c>
      <c r="V39" s="66" t="s">
        <v>623</v>
      </c>
      <c r="W39" s="66" t="s">
        <v>623</v>
      </c>
      <c r="X39" s="66" t="s">
        <v>623</v>
      </c>
      <c r="Y39" s="66" t="s">
        <v>623</v>
      </c>
      <c r="Z39" s="16" t="s">
        <v>2</v>
      </c>
      <c r="AA39" s="16" t="s">
        <v>2</v>
      </c>
      <c r="AB39" s="16" t="s">
        <v>2</v>
      </c>
      <c r="AC39" s="16" t="s">
        <v>2</v>
      </c>
      <c r="AD39" s="16" t="s">
        <v>2</v>
      </c>
      <c r="AE39" s="16" t="s">
        <v>2</v>
      </c>
      <c r="AF39" s="16" t="s">
        <v>2</v>
      </c>
      <c r="AG39" s="16" t="s">
        <v>2</v>
      </c>
      <c r="AH39" s="16" t="s">
        <v>2</v>
      </c>
      <c r="AI39" s="16" t="s">
        <v>2</v>
      </c>
      <c r="AJ39" s="17" t="s">
        <v>629</v>
      </c>
      <c r="AK39" s="17" t="s">
        <v>629</v>
      </c>
      <c r="AL39" s="17" t="s">
        <v>629</v>
      </c>
      <c r="AM39" s="17" t="s">
        <v>629</v>
      </c>
      <c r="AN39" s="17" t="s">
        <v>629</v>
      </c>
      <c r="AO39" s="17" t="s">
        <v>629</v>
      </c>
      <c r="AP39" s="17" t="s">
        <v>629</v>
      </c>
      <c r="AQ39" s="17" t="s">
        <v>629</v>
      </c>
      <c r="AR39" s="17" t="s">
        <v>629</v>
      </c>
      <c r="AS39" s="17" t="s">
        <v>629</v>
      </c>
      <c r="AT39" s="17" t="s">
        <v>629</v>
      </c>
      <c r="AU39" s="17" t="s">
        <v>629</v>
      </c>
      <c r="AV39" s="17" t="s">
        <v>629</v>
      </c>
      <c r="AW39" s="17" t="s">
        <v>629</v>
      </c>
      <c r="AX39" s="17" t="s">
        <v>629</v>
      </c>
      <c r="AY39" s="17" t="s">
        <v>629</v>
      </c>
      <c r="AZ39" s="16" t="s">
        <v>1</v>
      </c>
      <c r="BA39" s="16" t="s">
        <v>1</v>
      </c>
      <c r="BB39" s="16" t="s">
        <v>1</v>
      </c>
      <c r="BC39" s="16" t="s">
        <v>1</v>
      </c>
      <c r="BD39" s="16" t="s">
        <v>1</v>
      </c>
      <c r="BE39" s="16" t="s">
        <v>1</v>
      </c>
      <c r="BF39" s="16" t="s">
        <v>1</v>
      </c>
      <c r="BG39" s="16" t="s">
        <v>1</v>
      </c>
      <c r="BH39" s="16" t="s">
        <v>1</v>
      </c>
      <c r="BI39" s="16" t="s">
        <v>1</v>
      </c>
      <c r="BJ39" s="16" t="s">
        <v>1</v>
      </c>
      <c r="BK39" s="16" t="s">
        <v>1</v>
      </c>
      <c r="BL39" s="16" t="s">
        <v>1</v>
      </c>
      <c r="BM39" s="16" t="s">
        <v>1</v>
      </c>
      <c r="BN39" s="16" t="s">
        <v>1</v>
      </c>
      <c r="BO39" s="16" t="s">
        <v>1</v>
      </c>
      <c r="BP39" s="16" t="s">
        <v>1</v>
      </c>
      <c r="BQ39" s="16" t="s">
        <v>1</v>
      </c>
      <c r="BR39" s="16" t="s">
        <v>1</v>
      </c>
      <c r="BS39" s="16" t="s">
        <v>1</v>
      </c>
      <c r="BT39" s="16" t="s">
        <v>1</v>
      </c>
      <c r="BU39" s="16" t="s">
        <v>1</v>
      </c>
      <c r="BV39" s="16" t="s">
        <v>1</v>
      </c>
      <c r="BW39" s="16" t="s">
        <v>1</v>
      </c>
      <c r="BX39" s="16" t="s">
        <v>1</v>
      </c>
      <c r="BY39" s="16" t="s">
        <v>1</v>
      </c>
      <c r="BZ39" s="16" t="s">
        <v>1</v>
      </c>
      <c r="CA39" s="16" t="s">
        <v>1</v>
      </c>
      <c r="CB39" s="16" t="s">
        <v>1</v>
      </c>
      <c r="CC39" s="16" t="s">
        <v>1</v>
      </c>
      <c r="CD39" s="66" t="s">
        <v>622</v>
      </c>
      <c r="CE39" s="66" t="s">
        <v>622</v>
      </c>
      <c r="CF39" s="66" t="s">
        <v>622</v>
      </c>
      <c r="CG39" s="66" t="s">
        <v>622</v>
      </c>
      <c r="CH39" s="66" t="s">
        <v>622</v>
      </c>
      <c r="CI39" s="66" t="s">
        <v>622</v>
      </c>
      <c r="CJ39" s="66" t="s">
        <v>622</v>
      </c>
      <c r="CK39" s="66" t="s">
        <v>622</v>
      </c>
      <c r="CL39" s="66" t="s">
        <v>622</v>
      </c>
      <c r="CM39" s="66" t="s">
        <v>622</v>
      </c>
      <c r="CN39" s="15" t="s">
        <v>622</v>
      </c>
      <c r="CO39" s="15" t="s">
        <v>622</v>
      </c>
      <c r="CP39" s="15" t="s">
        <v>622</v>
      </c>
      <c r="CQ39" s="15" t="s">
        <v>622</v>
      </c>
      <c r="CR39" s="15" t="s">
        <v>622</v>
      </c>
      <c r="CS39" s="15" t="s">
        <v>622</v>
      </c>
      <c r="CT39" s="15" t="s">
        <v>622</v>
      </c>
      <c r="CU39" s="15" t="s">
        <v>622</v>
      </c>
      <c r="CV39" s="15" t="s">
        <v>622</v>
      </c>
      <c r="CW39" s="15" t="s">
        <v>622</v>
      </c>
      <c r="CX39" s="15" t="s">
        <v>622</v>
      </c>
      <c r="CY39" s="15" t="s">
        <v>622</v>
      </c>
      <c r="CZ39" s="15" t="s">
        <v>622</v>
      </c>
      <c r="DA39" s="15" t="s">
        <v>622</v>
      </c>
      <c r="DB39" s="15" t="s">
        <v>622</v>
      </c>
    </row>
    <row r="40" spans="1:106" s="18" customFormat="1" ht="2.1" hidden="1" customHeight="1">
      <c r="A40" s="14">
        <v>187</v>
      </c>
      <c r="B40" s="15" t="s">
        <v>623</v>
      </c>
      <c r="C40" s="15" t="s">
        <v>623</v>
      </c>
      <c r="D40" s="15" t="s">
        <v>623</v>
      </c>
      <c r="E40" s="15" t="s">
        <v>623</v>
      </c>
      <c r="F40" s="15" t="s">
        <v>623</v>
      </c>
      <c r="G40" s="15" t="s">
        <v>623</v>
      </c>
      <c r="H40" s="15" t="s">
        <v>623</v>
      </c>
      <c r="I40" s="15" t="s">
        <v>623</v>
      </c>
      <c r="J40" s="15" t="s">
        <v>623</v>
      </c>
      <c r="K40" s="15" t="s">
        <v>623</v>
      </c>
      <c r="L40" s="15" t="s">
        <v>623</v>
      </c>
      <c r="M40" s="15" t="s">
        <v>623</v>
      </c>
      <c r="N40" s="15" t="s">
        <v>623</v>
      </c>
      <c r="O40" s="15" t="s">
        <v>623</v>
      </c>
      <c r="P40" s="15" t="s">
        <v>623</v>
      </c>
      <c r="Q40" s="66" t="s">
        <v>623</v>
      </c>
      <c r="R40" s="66" t="s">
        <v>623</v>
      </c>
      <c r="S40" s="66" t="s">
        <v>623</v>
      </c>
      <c r="T40" s="66" t="s">
        <v>623</v>
      </c>
      <c r="U40" s="66" t="s">
        <v>623</v>
      </c>
      <c r="V40" s="66" t="s">
        <v>623</v>
      </c>
      <c r="W40" s="66" t="s">
        <v>623</v>
      </c>
      <c r="X40" s="66" t="s">
        <v>623</v>
      </c>
      <c r="Y40" s="66" t="s">
        <v>623</v>
      </c>
      <c r="Z40" s="66" t="s">
        <v>623</v>
      </c>
      <c r="AA40" s="16" t="s">
        <v>2</v>
      </c>
      <c r="AB40" s="16" t="s">
        <v>2</v>
      </c>
      <c r="AC40" s="16" t="s">
        <v>2</v>
      </c>
      <c r="AD40" s="16" t="s">
        <v>2</v>
      </c>
      <c r="AE40" s="16" t="s">
        <v>2</v>
      </c>
      <c r="AF40" s="16" t="s">
        <v>2</v>
      </c>
      <c r="AG40" s="16" t="s">
        <v>2</v>
      </c>
      <c r="AH40" s="16" t="s">
        <v>2</v>
      </c>
      <c r="AI40" s="16" t="s">
        <v>2</v>
      </c>
      <c r="AJ40" s="16" t="s">
        <v>2</v>
      </c>
      <c r="AK40" s="17" t="s">
        <v>629</v>
      </c>
      <c r="AL40" s="17" t="s">
        <v>629</v>
      </c>
      <c r="AM40" s="17" t="s">
        <v>629</v>
      </c>
      <c r="AN40" s="17" t="s">
        <v>629</v>
      </c>
      <c r="AO40" s="17" t="s">
        <v>629</v>
      </c>
      <c r="AP40" s="17" t="s">
        <v>629</v>
      </c>
      <c r="AQ40" s="17" t="s">
        <v>629</v>
      </c>
      <c r="AR40" s="17" t="s">
        <v>629</v>
      </c>
      <c r="AS40" s="17" t="s">
        <v>629</v>
      </c>
      <c r="AT40" s="17" t="s">
        <v>629</v>
      </c>
      <c r="AU40" s="17" t="s">
        <v>629</v>
      </c>
      <c r="AV40" s="17" t="s">
        <v>629</v>
      </c>
      <c r="AW40" s="17" t="s">
        <v>629</v>
      </c>
      <c r="AX40" s="17" t="s">
        <v>629</v>
      </c>
      <c r="AY40" s="17" t="s">
        <v>629</v>
      </c>
      <c r="AZ40" s="17" t="s">
        <v>629</v>
      </c>
      <c r="BA40" s="16" t="s">
        <v>1</v>
      </c>
      <c r="BB40" s="16" t="s">
        <v>1</v>
      </c>
      <c r="BC40" s="16" t="s">
        <v>1</v>
      </c>
      <c r="BD40" s="16" t="s">
        <v>1</v>
      </c>
      <c r="BE40" s="16" t="s">
        <v>1</v>
      </c>
      <c r="BF40" s="16" t="s">
        <v>1</v>
      </c>
      <c r="BG40" s="16" t="s">
        <v>1</v>
      </c>
      <c r="BH40" s="16" t="s">
        <v>1</v>
      </c>
      <c r="BI40" s="16" t="s">
        <v>1</v>
      </c>
      <c r="BJ40" s="16" t="s">
        <v>1</v>
      </c>
      <c r="BK40" s="16" t="s">
        <v>1</v>
      </c>
      <c r="BL40" s="16" t="s">
        <v>1</v>
      </c>
      <c r="BM40" s="16" t="s">
        <v>1</v>
      </c>
      <c r="BN40" s="16" t="s">
        <v>1</v>
      </c>
      <c r="BO40" s="16" t="s">
        <v>1</v>
      </c>
      <c r="BP40" s="16" t="s">
        <v>1</v>
      </c>
      <c r="BQ40" s="16" t="s">
        <v>1</v>
      </c>
      <c r="BR40" s="16" t="s">
        <v>1</v>
      </c>
      <c r="BS40" s="16" t="s">
        <v>1</v>
      </c>
      <c r="BT40" s="16" t="s">
        <v>1</v>
      </c>
      <c r="BU40" s="16" t="s">
        <v>1</v>
      </c>
      <c r="BV40" s="16" t="s">
        <v>1</v>
      </c>
      <c r="BW40" s="16" t="s">
        <v>1</v>
      </c>
      <c r="BX40" s="16" t="s">
        <v>1</v>
      </c>
      <c r="BY40" s="16" t="s">
        <v>1</v>
      </c>
      <c r="BZ40" s="16" t="s">
        <v>1</v>
      </c>
      <c r="CA40" s="16" t="s">
        <v>1</v>
      </c>
      <c r="CB40" s="16" t="s">
        <v>1</v>
      </c>
      <c r="CC40" s="16" t="s">
        <v>1</v>
      </c>
      <c r="CD40" s="16" t="s">
        <v>1</v>
      </c>
      <c r="CE40" s="66" t="s">
        <v>622</v>
      </c>
      <c r="CF40" s="66" t="s">
        <v>622</v>
      </c>
      <c r="CG40" s="66" t="s">
        <v>622</v>
      </c>
      <c r="CH40" s="66" t="s">
        <v>622</v>
      </c>
      <c r="CI40" s="66" t="s">
        <v>622</v>
      </c>
      <c r="CJ40" s="66" t="s">
        <v>622</v>
      </c>
      <c r="CK40" s="66" t="s">
        <v>622</v>
      </c>
      <c r="CL40" s="66" t="s">
        <v>622</v>
      </c>
      <c r="CM40" s="66" t="s">
        <v>622</v>
      </c>
      <c r="CN40" s="66" t="s">
        <v>622</v>
      </c>
      <c r="CO40" s="15" t="s">
        <v>622</v>
      </c>
      <c r="CP40" s="15" t="s">
        <v>622</v>
      </c>
      <c r="CQ40" s="15" t="s">
        <v>622</v>
      </c>
      <c r="CR40" s="15" t="s">
        <v>622</v>
      </c>
      <c r="CS40" s="15" t="s">
        <v>622</v>
      </c>
      <c r="CT40" s="15" t="s">
        <v>622</v>
      </c>
      <c r="CU40" s="15" t="s">
        <v>622</v>
      </c>
      <c r="CV40" s="15" t="s">
        <v>622</v>
      </c>
      <c r="CW40" s="15" t="s">
        <v>622</v>
      </c>
      <c r="CX40" s="15" t="s">
        <v>622</v>
      </c>
      <c r="CY40" s="15" t="s">
        <v>622</v>
      </c>
      <c r="CZ40" s="15" t="s">
        <v>622</v>
      </c>
      <c r="DA40" s="15" t="s">
        <v>622</v>
      </c>
      <c r="DB40" s="15" t="s">
        <v>622</v>
      </c>
    </row>
    <row r="41" spans="1:106" s="18" customFormat="1" ht="1.5" hidden="1" customHeight="1">
      <c r="A41" s="14">
        <v>188</v>
      </c>
      <c r="B41" s="15" t="s">
        <v>623</v>
      </c>
      <c r="C41" s="15" t="s">
        <v>623</v>
      </c>
      <c r="D41" s="15" t="s">
        <v>623</v>
      </c>
      <c r="E41" s="15" t="s">
        <v>623</v>
      </c>
      <c r="F41" s="15" t="s">
        <v>623</v>
      </c>
      <c r="G41" s="15" t="s">
        <v>623</v>
      </c>
      <c r="H41" s="15" t="s">
        <v>623</v>
      </c>
      <c r="I41" s="15" t="s">
        <v>623</v>
      </c>
      <c r="J41" s="15" t="s">
        <v>623</v>
      </c>
      <c r="K41" s="15" t="s">
        <v>623</v>
      </c>
      <c r="L41" s="15" t="s">
        <v>623</v>
      </c>
      <c r="M41" s="15" t="s">
        <v>623</v>
      </c>
      <c r="N41" s="15" t="s">
        <v>623</v>
      </c>
      <c r="O41" s="15" t="s">
        <v>623</v>
      </c>
      <c r="P41" s="15" t="s">
        <v>623</v>
      </c>
      <c r="Q41" s="66" t="s">
        <v>623</v>
      </c>
      <c r="R41" s="66" t="s">
        <v>623</v>
      </c>
      <c r="S41" s="66" t="s">
        <v>623</v>
      </c>
      <c r="T41" s="66" t="s">
        <v>623</v>
      </c>
      <c r="U41" s="66" t="s">
        <v>623</v>
      </c>
      <c r="V41" s="66" t="s">
        <v>623</v>
      </c>
      <c r="W41" s="66" t="s">
        <v>623</v>
      </c>
      <c r="X41" s="66" t="s">
        <v>623</v>
      </c>
      <c r="Y41" s="66" t="s">
        <v>623</v>
      </c>
      <c r="Z41" s="66" t="s">
        <v>623</v>
      </c>
      <c r="AA41" s="16" t="s">
        <v>2</v>
      </c>
      <c r="AB41" s="16" t="s">
        <v>2</v>
      </c>
      <c r="AC41" s="16" t="s">
        <v>2</v>
      </c>
      <c r="AD41" s="16" t="s">
        <v>2</v>
      </c>
      <c r="AE41" s="16" t="s">
        <v>2</v>
      </c>
      <c r="AF41" s="16" t="s">
        <v>2</v>
      </c>
      <c r="AG41" s="16" t="s">
        <v>2</v>
      </c>
      <c r="AH41" s="16" t="s">
        <v>2</v>
      </c>
      <c r="AI41" s="16" t="s">
        <v>2</v>
      </c>
      <c r="AJ41" s="16" t="s">
        <v>2</v>
      </c>
      <c r="AK41" s="17" t="s">
        <v>629</v>
      </c>
      <c r="AL41" s="17" t="s">
        <v>629</v>
      </c>
      <c r="AM41" s="17" t="s">
        <v>629</v>
      </c>
      <c r="AN41" s="17" t="s">
        <v>629</v>
      </c>
      <c r="AO41" s="17" t="s">
        <v>629</v>
      </c>
      <c r="AP41" s="17" t="s">
        <v>629</v>
      </c>
      <c r="AQ41" s="17" t="s">
        <v>629</v>
      </c>
      <c r="AR41" s="17" t="s">
        <v>629</v>
      </c>
      <c r="AS41" s="17" t="s">
        <v>629</v>
      </c>
      <c r="AT41" s="17" t="s">
        <v>629</v>
      </c>
      <c r="AU41" s="17" t="s">
        <v>629</v>
      </c>
      <c r="AV41" s="17" t="s">
        <v>629</v>
      </c>
      <c r="AW41" s="17" t="s">
        <v>629</v>
      </c>
      <c r="AX41" s="17" t="s">
        <v>629</v>
      </c>
      <c r="AY41" s="17" t="s">
        <v>629</v>
      </c>
      <c r="AZ41" s="17" t="s">
        <v>629</v>
      </c>
      <c r="BA41" s="17" t="s">
        <v>629</v>
      </c>
      <c r="BB41" s="16" t="s">
        <v>1</v>
      </c>
      <c r="BC41" s="16" t="s">
        <v>1</v>
      </c>
      <c r="BD41" s="16" t="s">
        <v>1</v>
      </c>
      <c r="BE41" s="16" t="s">
        <v>1</v>
      </c>
      <c r="BF41" s="16" t="s">
        <v>1</v>
      </c>
      <c r="BG41" s="16" t="s">
        <v>1</v>
      </c>
      <c r="BH41" s="16" t="s">
        <v>1</v>
      </c>
      <c r="BI41" s="16" t="s">
        <v>1</v>
      </c>
      <c r="BJ41" s="16" t="s">
        <v>1</v>
      </c>
      <c r="BK41" s="16" t="s">
        <v>1</v>
      </c>
      <c r="BL41" s="16" t="s">
        <v>1</v>
      </c>
      <c r="BM41" s="16" t="s">
        <v>1</v>
      </c>
      <c r="BN41" s="16" t="s">
        <v>1</v>
      </c>
      <c r="BO41" s="16" t="s">
        <v>1</v>
      </c>
      <c r="BP41" s="16" t="s">
        <v>1</v>
      </c>
      <c r="BQ41" s="16" t="s">
        <v>1</v>
      </c>
      <c r="BR41" s="16" t="s">
        <v>1</v>
      </c>
      <c r="BS41" s="16" t="s">
        <v>1</v>
      </c>
      <c r="BT41" s="16" t="s">
        <v>1</v>
      </c>
      <c r="BU41" s="16" t="s">
        <v>1</v>
      </c>
      <c r="BV41" s="16" t="s">
        <v>1</v>
      </c>
      <c r="BW41" s="16" t="s">
        <v>1</v>
      </c>
      <c r="BX41" s="16" t="s">
        <v>1</v>
      </c>
      <c r="BY41" s="16" t="s">
        <v>1</v>
      </c>
      <c r="BZ41" s="16" t="s">
        <v>1</v>
      </c>
      <c r="CA41" s="16" t="s">
        <v>1</v>
      </c>
      <c r="CB41" s="16" t="s">
        <v>1</v>
      </c>
      <c r="CC41" s="16" t="s">
        <v>1</v>
      </c>
      <c r="CD41" s="16" t="s">
        <v>1</v>
      </c>
      <c r="CE41" s="16" t="s">
        <v>1</v>
      </c>
      <c r="CF41" s="66" t="s">
        <v>622</v>
      </c>
      <c r="CG41" s="66" t="s">
        <v>622</v>
      </c>
      <c r="CH41" s="66" t="s">
        <v>622</v>
      </c>
      <c r="CI41" s="66" t="s">
        <v>622</v>
      </c>
      <c r="CJ41" s="66" t="s">
        <v>622</v>
      </c>
      <c r="CK41" s="66" t="s">
        <v>622</v>
      </c>
      <c r="CL41" s="66" t="s">
        <v>622</v>
      </c>
      <c r="CM41" s="66" t="s">
        <v>622</v>
      </c>
      <c r="CN41" s="66" t="s">
        <v>622</v>
      </c>
      <c r="CO41" s="66" t="s">
        <v>622</v>
      </c>
      <c r="CP41" s="15" t="s">
        <v>622</v>
      </c>
      <c r="CQ41" s="15" t="s">
        <v>622</v>
      </c>
      <c r="CR41" s="15" t="s">
        <v>622</v>
      </c>
      <c r="CS41" s="15" t="s">
        <v>622</v>
      </c>
      <c r="CT41" s="15" t="s">
        <v>622</v>
      </c>
      <c r="CU41" s="15" t="s">
        <v>622</v>
      </c>
      <c r="CV41" s="15" t="s">
        <v>622</v>
      </c>
      <c r="CW41" s="15" t="s">
        <v>622</v>
      </c>
      <c r="CX41" s="15" t="s">
        <v>622</v>
      </c>
      <c r="CY41" s="15" t="s">
        <v>622</v>
      </c>
      <c r="CZ41" s="15" t="s">
        <v>622</v>
      </c>
      <c r="DA41" s="15" t="s">
        <v>622</v>
      </c>
      <c r="DB41" s="15" t="s">
        <v>622</v>
      </c>
    </row>
    <row r="42" spans="1:106" s="18" customFormat="1" ht="1.5" hidden="1" customHeight="1">
      <c r="A42" s="14">
        <v>189</v>
      </c>
      <c r="B42" s="15" t="s">
        <v>623</v>
      </c>
      <c r="C42" s="15" t="s">
        <v>623</v>
      </c>
      <c r="D42" s="15" t="s">
        <v>623</v>
      </c>
      <c r="E42" s="15" t="s">
        <v>623</v>
      </c>
      <c r="F42" s="15" t="s">
        <v>623</v>
      </c>
      <c r="G42" s="15" t="s">
        <v>623</v>
      </c>
      <c r="H42" s="15" t="s">
        <v>623</v>
      </c>
      <c r="I42" s="15" t="s">
        <v>623</v>
      </c>
      <c r="J42" s="15" t="s">
        <v>623</v>
      </c>
      <c r="K42" s="15" t="s">
        <v>623</v>
      </c>
      <c r="L42" s="15" t="s">
        <v>623</v>
      </c>
      <c r="M42" s="15" t="s">
        <v>623</v>
      </c>
      <c r="N42" s="15" t="s">
        <v>623</v>
      </c>
      <c r="O42" s="15" t="s">
        <v>623</v>
      </c>
      <c r="P42" s="15" t="s">
        <v>623</v>
      </c>
      <c r="Q42" s="15" t="s">
        <v>623</v>
      </c>
      <c r="R42" s="66" t="s">
        <v>623</v>
      </c>
      <c r="S42" s="66" t="s">
        <v>623</v>
      </c>
      <c r="T42" s="66" t="s">
        <v>623</v>
      </c>
      <c r="U42" s="66" t="s">
        <v>623</v>
      </c>
      <c r="V42" s="66" t="s">
        <v>623</v>
      </c>
      <c r="W42" s="66" t="s">
        <v>623</v>
      </c>
      <c r="X42" s="66" t="s">
        <v>623</v>
      </c>
      <c r="Y42" s="66" t="s">
        <v>623</v>
      </c>
      <c r="Z42" s="66" t="s">
        <v>623</v>
      </c>
      <c r="AA42" s="66" t="s">
        <v>623</v>
      </c>
      <c r="AB42" s="16" t="s">
        <v>2</v>
      </c>
      <c r="AC42" s="16" t="s">
        <v>2</v>
      </c>
      <c r="AD42" s="16" t="s">
        <v>2</v>
      </c>
      <c r="AE42" s="16" t="s">
        <v>2</v>
      </c>
      <c r="AF42" s="16" t="s">
        <v>2</v>
      </c>
      <c r="AG42" s="16" t="s">
        <v>2</v>
      </c>
      <c r="AH42" s="16" t="s">
        <v>2</v>
      </c>
      <c r="AI42" s="16" t="s">
        <v>2</v>
      </c>
      <c r="AJ42" s="16" t="s">
        <v>2</v>
      </c>
      <c r="AK42" s="16" t="s">
        <v>2</v>
      </c>
      <c r="AL42" s="17" t="s">
        <v>629</v>
      </c>
      <c r="AM42" s="17" t="s">
        <v>629</v>
      </c>
      <c r="AN42" s="17" t="s">
        <v>629</v>
      </c>
      <c r="AO42" s="17" t="s">
        <v>629</v>
      </c>
      <c r="AP42" s="17" t="s">
        <v>629</v>
      </c>
      <c r="AQ42" s="17" t="s">
        <v>629</v>
      </c>
      <c r="AR42" s="17" t="s">
        <v>629</v>
      </c>
      <c r="AS42" s="17" t="s">
        <v>629</v>
      </c>
      <c r="AT42" s="17" t="s">
        <v>629</v>
      </c>
      <c r="AU42" s="17" t="s">
        <v>629</v>
      </c>
      <c r="AV42" s="17" t="s">
        <v>629</v>
      </c>
      <c r="AW42" s="17" t="s">
        <v>629</v>
      </c>
      <c r="AX42" s="17" t="s">
        <v>629</v>
      </c>
      <c r="AY42" s="17" t="s">
        <v>629</v>
      </c>
      <c r="AZ42" s="17" t="s">
        <v>629</v>
      </c>
      <c r="BA42" s="17" t="s">
        <v>629</v>
      </c>
      <c r="BB42" s="17" t="s">
        <v>629</v>
      </c>
      <c r="BC42" s="16" t="s">
        <v>1</v>
      </c>
      <c r="BD42" s="16" t="s">
        <v>1</v>
      </c>
      <c r="BE42" s="16" t="s">
        <v>1</v>
      </c>
      <c r="BF42" s="16" t="s">
        <v>1</v>
      </c>
      <c r="BG42" s="16" t="s">
        <v>1</v>
      </c>
      <c r="BH42" s="16" t="s">
        <v>1</v>
      </c>
      <c r="BI42" s="16" t="s">
        <v>1</v>
      </c>
      <c r="BJ42" s="16" t="s">
        <v>1</v>
      </c>
      <c r="BK42" s="16" t="s">
        <v>1</v>
      </c>
      <c r="BL42" s="16" t="s">
        <v>1</v>
      </c>
      <c r="BM42" s="16" t="s">
        <v>1</v>
      </c>
      <c r="BN42" s="16" t="s">
        <v>1</v>
      </c>
      <c r="BO42" s="16" t="s">
        <v>1</v>
      </c>
      <c r="BP42" s="16" t="s">
        <v>1</v>
      </c>
      <c r="BQ42" s="16" t="s">
        <v>1</v>
      </c>
      <c r="BR42" s="16" t="s">
        <v>1</v>
      </c>
      <c r="BS42" s="16" t="s">
        <v>1</v>
      </c>
      <c r="BT42" s="16" t="s">
        <v>1</v>
      </c>
      <c r="BU42" s="16" t="s">
        <v>1</v>
      </c>
      <c r="BV42" s="16" t="s">
        <v>1</v>
      </c>
      <c r="BW42" s="16" t="s">
        <v>1</v>
      </c>
      <c r="BX42" s="16" t="s">
        <v>1</v>
      </c>
      <c r="BY42" s="16" t="s">
        <v>1</v>
      </c>
      <c r="BZ42" s="16" t="s">
        <v>1</v>
      </c>
      <c r="CA42" s="16" t="s">
        <v>1</v>
      </c>
      <c r="CB42" s="16" t="s">
        <v>1</v>
      </c>
      <c r="CC42" s="16" t="s">
        <v>1</v>
      </c>
      <c r="CD42" s="16" t="s">
        <v>1</v>
      </c>
      <c r="CE42" s="16" t="s">
        <v>1</v>
      </c>
      <c r="CF42" s="16" t="s">
        <v>1</v>
      </c>
      <c r="CG42" s="66" t="s">
        <v>622</v>
      </c>
      <c r="CH42" s="66" t="s">
        <v>622</v>
      </c>
      <c r="CI42" s="66" t="s">
        <v>622</v>
      </c>
      <c r="CJ42" s="66" t="s">
        <v>622</v>
      </c>
      <c r="CK42" s="66" t="s">
        <v>622</v>
      </c>
      <c r="CL42" s="66" t="s">
        <v>622</v>
      </c>
      <c r="CM42" s="66" t="s">
        <v>622</v>
      </c>
      <c r="CN42" s="66" t="s">
        <v>622</v>
      </c>
      <c r="CO42" s="66" t="s">
        <v>622</v>
      </c>
      <c r="CP42" s="66" t="s">
        <v>622</v>
      </c>
      <c r="CQ42" s="15" t="s">
        <v>622</v>
      </c>
      <c r="CR42" s="15" t="s">
        <v>622</v>
      </c>
      <c r="CS42" s="15" t="s">
        <v>622</v>
      </c>
      <c r="CT42" s="15" t="s">
        <v>622</v>
      </c>
      <c r="CU42" s="15" t="s">
        <v>622</v>
      </c>
      <c r="CV42" s="15" t="s">
        <v>622</v>
      </c>
      <c r="CW42" s="15" t="s">
        <v>622</v>
      </c>
      <c r="CX42" s="15" t="s">
        <v>622</v>
      </c>
      <c r="CY42" s="15" t="s">
        <v>622</v>
      </c>
      <c r="CZ42" s="15" t="s">
        <v>622</v>
      </c>
      <c r="DA42" s="15" t="s">
        <v>622</v>
      </c>
      <c r="DB42" s="15" t="s">
        <v>622</v>
      </c>
    </row>
    <row r="43" spans="1:106" s="18" customFormat="1" ht="1.5" hidden="1" customHeight="1">
      <c r="A43" s="14">
        <v>190</v>
      </c>
      <c r="B43" s="15" t="s">
        <v>623</v>
      </c>
      <c r="C43" s="15" t="s">
        <v>623</v>
      </c>
      <c r="D43" s="15" t="s">
        <v>623</v>
      </c>
      <c r="E43" s="15" t="s">
        <v>623</v>
      </c>
      <c r="F43" s="15" t="s">
        <v>623</v>
      </c>
      <c r="G43" s="15" t="s">
        <v>623</v>
      </c>
      <c r="H43" s="15" t="s">
        <v>623</v>
      </c>
      <c r="I43" s="15" t="s">
        <v>623</v>
      </c>
      <c r="J43" s="15" t="s">
        <v>623</v>
      </c>
      <c r="K43" s="15" t="s">
        <v>623</v>
      </c>
      <c r="L43" s="15" t="s">
        <v>623</v>
      </c>
      <c r="M43" s="15" t="s">
        <v>623</v>
      </c>
      <c r="N43" s="15" t="s">
        <v>623</v>
      </c>
      <c r="O43" s="15" t="s">
        <v>623</v>
      </c>
      <c r="P43" s="15" t="s">
        <v>623</v>
      </c>
      <c r="Q43" s="15" t="s">
        <v>623</v>
      </c>
      <c r="R43" s="15" t="s">
        <v>623</v>
      </c>
      <c r="S43" s="66" t="s">
        <v>623</v>
      </c>
      <c r="T43" s="66" t="s">
        <v>623</v>
      </c>
      <c r="U43" s="66" t="s">
        <v>623</v>
      </c>
      <c r="V43" s="66" t="s">
        <v>623</v>
      </c>
      <c r="W43" s="66" t="s">
        <v>623</v>
      </c>
      <c r="X43" s="66" t="s">
        <v>623</v>
      </c>
      <c r="Y43" s="66" t="s">
        <v>623</v>
      </c>
      <c r="Z43" s="66" t="s">
        <v>623</v>
      </c>
      <c r="AA43" s="66" t="s">
        <v>623</v>
      </c>
      <c r="AB43" s="66" t="s">
        <v>623</v>
      </c>
      <c r="AC43" s="16" t="s">
        <v>2</v>
      </c>
      <c r="AD43" s="16" t="s">
        <v>2</v>
      </c>
      <c r="AE43" s="16" t="s">
        <v>2</v>
      </c>
      <c r="AF43" s="16" t="s">
        <v>2</v>
      </c>
      <c r="AG43" s="16" t="s">
        <v>2</v>
      </c>
      <c r="AH43" s="16" t="s">
        <v>2</v>
      </c>
      <c r="AI43" s="16" t="s">
        <v>2</v>
      </c>
      <c r="AJ43" s="16" t="s">
        <v>2</v>
      </c>
      <c r="AK43" s="16" t="s">
        <v>2</v>
      </c>
      <c r="AL43" s="16" t="s">
        <v>2</v>
      </c>
      <c r="AM43" s="17" t="s">
        <v>629</v>
      </c>
      <c r="AN43" s="17" t="s">
        <v>629</v>
      </c>
      <c r="AO43" s="17" t="s">
        <v>629</v>
      </c>
      <c r="AP43" s="17" t="s">
        <v>629</v>
      </c>
      <c r="AQ43" s="17" t="s">
        <v>629</v>
      </c>
      <c r="AR43" s="17" t="s">
        <v>629</v>
      </c>
      <c r="AS43" s="17" t="s">
        <v>629</v>
      </c>
      <c r="AT43" s="17" t="s">
        <v>629</v>
      </c>
      <c r="AU43" s="17" t="s">
        <v>629</v>
      </c>
      <c r="AV43" s="17" t="s">
        <v>629</v>
      </c>
      <c r="AW43" s="17" t="s">
        <v>629</v>
      </c>
      <c r="AX43" s="17" t="s">
        <v>629</v>
      </c>
      <c r="AY43" s="17" t="s">
        <v>629</v>
      </c>
      <c r="AZ43" s="17" t="s">
        <v>629</v>
      </c>
      <c r="BA43" s="17" t="s">
        <v>629</v>
      </c>
      <c r="BB43" s="17" t="s">
        <v>629</v>
      </c>
      <c r="BC43" s="17" t="s">
        <v>629</v>
      </c>
      <c r="BD43" s="16" t="s">
        <v>1</v>
      </c>
      <c r="BE43" s="16" t="s">
        <v>1</v>
      </c>
      <c r="BF43" s="16" t="s">
        <v>1</v>
      </c>
      <c r="BG43" s="16" t="s">
        <v>1</v>
      </c>
      <c r="BH43" s="16" t="s">
        <v>1</v>
      </c>
      <c r="BI43" s="16" t="s">
        <v>1</v>
      </c>
      <c r="BJ43" s="16" t="s">
        <v>1</v>
      </c>
      <c r="BK43" s="16" t="s">
        <v>1</v>
      </c>
      <c r="BL43" s="16" t="s">
        <v>1</v>
      </c>
      <c r="BM43" s="16" t="s">
        <v>1</v>
      </c>
      <c r="BN43" s="16" t="s">
        <v>1</v>
      </c>
      <c r="BO43" s="16" t="s">
        <v>1</v>
      </c>
      <c r="BP43" s="16" t="s">
        <v>1</v>
      </c>
      <c r="BQ43" s="16" t="s">
        <v>1</v>
      </c>
      <c r="BR43" s="16" t="s">
        <v>1</v>
      </c>
      <c r="BS43" s="16" t="s">
        <v>1</v>
      </c>
      <c r="BT43" s="16" t="s">
        <v>1</v>
      </c>
      <c r="BU43" s="16" t="s">
        <v>1</v>
      </c>
      <c r="BV43" s="16" t="s">
        <v>1</v>
      </c>
      <c r="BW43" s="16" t="s">
        <v>1</v>
      </c>
      <c r="BX43" s="16" t="s">
        <v>1</v>
      </c>
      <c r="BY43" s="16" t="s">
        <v>1</v>
      </c>
      <c r="BZ43" s="16" t="s">
        <v>1</v>
      </c>
      <c r="CA43" s="16" t="s">
        <v>1</v>
      </c>
      <c r="CB43" s="16" t="s">
        <v>1</v>
      </c>
      <c r="CC43" s="16" t="s">
        <v>1</v>
      </c>
      <c r="CD43" s="16" t="s">
        <v>1</v>
      </c>
      <c r="CE43" s="16" t="s">
        <v>1</v>
      </c>
      <c r="CF43" s="16" t="s">
        <v>1</v>
      </c>
      <c r="CG43" s="16" t="s">
        <v>1</v>
      </c>
      <c r="CH43" s="66" t="s">
        <v>622</v>
      </c>
      <c r="CI43" s="66" t="s">
        <v>622</v>
      </c>
      <c r="CJ43" s="66" t="s">
        <v>622</v>
      </c>
      <c r="CK43" s="66" t="s">
        <v>622</v>
      </c>
      <c r="CL43" s="66" t="s">
        <v>622</v>
      </c>
      <c r="CM43" s="66" t="s">
        <v>622</v>
      </c>
      <c r="CN43" s="66" t="s">
        <v>622</v>
      </c>
      <c r="CO43" s="66" t="s">
        <v>622</v>
      </c>
      <c r="CP43" s="66" t="s">
        <v>622</v>
      </c>
      <c r="CQ43" s="66" t="s">
        <v>622</v>
      </c>
      <c r="CR43" s="15" t="s">
        <v>622</v>
      </c>
      <c r="CS43" s="15" t="s">
        <v>622</v>
      </c>
      <c r="CT43" s="15" t="s">
        <v>622</v>
      </c>
      <c r="CU43" s="15" t="s">
        <v>622</v>
      </c>
      <c r="CV43" s="15" t="s">
        <v>622</v>
      </c>
      <c r="CW43" s="15" t="s">
        <v>622</v>
      </c>
      <c r="CX43" s="15" t="s">
        <v>622</v>
      </c>
      <c r="CY43" s="15" t="s">
        <v>622</v>
      </c>
      <c r="CZ43" s="15" t="s">
        <v>622</v>
      </c>
      <c r="DA43" s="15" t="s">
        <v>622</v>
      </c>
      <c r="DB43" s="15" t="s">
        <v>622</v>
      </c>
    </row>
    <row r="44" spans="1:106" s="18" customFormat="1" ht="1.5" hidden="1" customHeight="1">
      <c r="A44" s="14">
        <v>191</v>
      </c>
      <c r="B44" s="15" t="s">
        <v>623</v>
      </c>
      <c r="C44" s="15" t="s">
        <v>623</v>
      </c>
      <c r="D44" s="15" t="s">
        <v>623</v>
      </c>
      <c r="E44" s="15" t="s">
        <v>623</v>
      </c>
      <c r="F44" s="15" t="s">
        <v>623</v>
      </c>
      <c r="G44" s="15" t="s">
        <v>623</v>
      </c>
      <c r="H44" s="15" t="s">
        <v>623</v>
      </c>
      <c r="I44" s="15" t="s">
        <v>623</v>
      </c>
      <c r="J44" s="15" t="s">
        <v>623</v>
      </c>
      <c r="K44" s="15" t="s">
        <v>623</v>
      </c>
      <c r="L44" s="15" t="s">
        <v>623</v>
      </c>
      <c r="M44" s="15" t="s">
        <v>623</v>
      </c>
      <c r="N44" s="15" t="s">
        <v>623</v>
      </c>
      <c r="O44" s="15" t="s">
        <v>623</v>
      </c>
      <c r="P44" s="15" t="s">
        <v>623</v>
      </c>
      <c r="Q44" s="15" t="s">
        <v>623</v>
      </c>
      <c r="R44" s="15" t="s">
        <v>623</v>
      </c>
      <c r="S44" s="15" t="s">
        <v>623</v>
      </c>
      <c r="T44" s="66" t="s">
        <v>623</v>
      </c>
      <c r="U44" s="66" t="s">
        <v>623</v>
      </c>
      <c r="V44" s="66" t="s">
        <v>623</v>
      </c>
      <c r="W44" s="66" t="s">
        <v>623</v>
      </c>
      <c r="X44" s="66" t="s">
        <v>623</v>
      </c>
      <c r="Y44" s="66" t="s">
        <v>623</v>
      </c>
      <c r="Z44" s="66" t="s">
        <v>623</v>
      </c>
      <c r="AA44" s="66" t="s">
        <v>623</v>
      </c>
      <c r="AB44" s="66" t="s">
        <v>623</v>
      </c>
      <c r="AC44" s="66" t="s">
        <v>623</v>
      </c>
      <c r="AD44" s="16" t="s">
        <v>2</v>
      </c>
      <c r="AE44" s="16" t="s">
        <v>2</v>
      </c>
      <c r="AF44" s="16" t="s">
        <v>2</v>
      </c>
      <c r="AG44" s="16" t="s">
        <v>2</v>
      </c>
      <c r="AH44" s="16" t="s">
        <v>2</v>
      </c>
      <c r="AI44" s="16" t="s">
        <v>2</v>
      </c>
      <c r="AJ44" s="16" t="s">
        <v>2</v>
      </c>
      <c r="AK44" s="16" t="s">
        <v>2</v>
      </c>
      <c r="AL44" s="16" t="s">
        <v>2</v>
      </c>
      <c r="AM44" s="16" t="s">
        <v>2</v>
      </c>
      <c r="AN44" s="17" t="s">
        <v>629</v>
      </c>
      <c r="AO44" s="17" t="s">
        <v>629</v>
      </c>
      <c r="AP44" s="17" t="s">
        <v>629</v>
      </c>
      <c r="AQ44" s="17" t="s">
        <v>629</v>
      </c>
      <c r="AR44" s="17" t="s">
        <v>629</v>
      </c>
      <c r="AS44" s="17" t="s">
        <v>629</v>
      </c>
      <c r="AT44" s="17" t="s">
        <v>629</v>
      </c>
      <c r="AU44" s="17" t="s">
        <v>629</v>
      </c>
      <c r="AV44" s="17" t="s">
        <v>629</v>
      </c>
      <c r="AW44" s="17" t="s">
        <v>629</v>
      </c>
      <c r="AX44" s="17" t="s">
        <v>629</v>
      </c>
      <c r="AY44" s="17" t="s">
        <v>629</v>
      </c>
      <c r="AZ44" s="17" t="s">
        <v>629</v>
      </c>
      <c r="BA44" s="17" t="s">
        <v>629</v>
      </c>
      <c r="BB44" s="17" t="s">
        <v>629</v>
      </c>
      <c r="BC44" s="17" t="s">
        <v>629</v>
      </c>
      <c r="BD44" s="17" t="s">
        <v>629</v>
      </c>
      <c r="BE44" s="16" t="s">
        <v>1</v>
      </c>
      <c r="BF44" s="16" t="s">
        <v>1</v>
      </c>
      <c r="BG44" s="16" t="s">
        <v>1</v>
      </c>
      <c r="BH44" s="16" t="s">
        <v>1</v>
      </c>
      <c r="BI44" s="16" t="s">
        <v>1</v>
      </c>
      <c r="BJ44" s="16" t="s">
        <v>1</v>
      </c>
      <c r="BK44" s="16" t="s">
        <v>1</v>
      </c>
      <c r="BL44" s="16" t="s">
        <v>1</v>
      </c>
      <c r="BM44" s="16" t="s">
        <v>1</v>
      </c>
      <c r="BN44" s="16" t="s">
        <v>1</v>
      </c>
      <c r="BO44" s="16" t="s">
        <v>1</v>
      </c>
      <c r="BP44" s="16" t="s">
        <v>1</v>
      </c>
      <c r="BQ44" s="16" t="s">
        <v>1</v>
      </c>
      <c r="BR44" s="16" t="s">
        <v>1</v>
      </c>
      <c r="BS44" s="16" t="s">
        <v>1</v>
      </c>
      <c r="BT44" s="16" t="s">
        <v>1</v>
      </c>
      <c r="BU44" s="16" t="s">
        <v>1</v>
      </c>
      <c r="BV44" s="16" t="s">
        <v>1</v>
      </c>
      <c r="BW44" s="16" t="s">
        <v>1</v>
      </c>
      <c r="BX44" s="16" t="s">
        <v>1</v>
      </c>
      <c r="BY44" s="16" t="s">
        <v>1</v>
      </c>
      <c r="BZ44" s="16" t="s">
        <v>1</v>
      </c>
      <c r="CA44" s="16" t="s">
        <v>1</v>
      </c>
      <c r="CB44" s="16" t="s">
        <v>1</v>
      </c>
      <c r="CC44" s="16" t="s">
        <v>1</v>
      </c>
      <c r="CD44" s="16" t="s">
        <v>1</v>
      </c>
      <c r="CE44" s="16" t="s">
        <v>1</v>
      </c>
      <c r="CF44" s="16" t="s">
        <v>1</v>
      </c>
      <c r="CG44" s="16" t="s">
        <v>1</v>
      </c>
      <c r="CH44" s="16" t="s">
        <v>1</v>
      </c>
      <c r="CI44" s="66" t="s">
        <v>622</v>
      </c>
      <c r="CJ44" s="66" t="s">
        <v>622</v>
      </c>
      <c r="CK44" s="66" t="s">
        <v>622</v>
      </c>
      <c r="CL44" s="66" t="s">
        <v>622</v>
      </c>
      <c r="CM44" s="66" t="s">
        <v>622</v>
      </c>
      <c r="CN44" s="66" t="s">
        <v>622</v>
      </c>
      <c r="CO44" s="66" t="s">
        <v>622</v>
      </c>
      <c r="CP44" s="66" t="s">
        <v>622</v>
      </c>
      <c r="CQ44" s="66" t="s">
        <v>622</v>
      </c>
      <c r="CR44" s="66" t="s">
        <v>622</v>
      </c>
      <c r="CS44" s="15" t="s">
        <v>622</v>
      </c>
      <c r="CT44" s="15" t="s">
        <v>622</v>
      </c>
      <c r="CU44" s="15" t="s">
        <v>622</v>
      </c>
      <c r="CV44" s="15" t="s">
        <v>622</v>
      </c>
      <c r="CW44" s="15" t="s">
        <v>622</v>
      </c>
      <c r="CX44" s="15" t="s">
        <v>622</v>
      </c>
      <c r="CY44" s="15" t="s">
        <v>622</v>
      </c>
      <c r="CZ44" s="15" t="s">
        <v>622</v>
      </c>
      <c r="DA44" s="15" t="s">
        <v>622</v>
      </c>
      <c r="DB44" s="15" t="s">
        <v>622</v>
      </c>
    </row>
    <row r="45" spans="1:106" s="18" customFormat="1" ht="1.5" hidden="1" customHeight="1">
      <c r="A45" s="14">
        <v>192</v>
      </c>
      <c r="B45" s="15" t="s">
        <v>623</v>
      </c>
      <c r="C45" s="15" t="s">
        <v>623</v>
      </c>
      <c r="D45" s="15" t="s">
        <v>623</v>
      </c>
      <c r="E45" s="15" t="s">
        <v>623</v>
      </c>
      <c r="F45" s="15" t="s">
        <v>623</v>
      </c>
      <c r="G45" s="15" t="s">
        <v>623</v>
      </c>
      <c r="H45" s="15" t="s">
        <v>623</v>
      </c>
      <c r="I45" s="15" t="s">
        <v>623</v>
      </c>
      <c r="J45" s="15" t="s">
        <v>623</v>
      </c>
      <c r="K45" s="15" t="s">
        <v>623</v>
      </c>
      <c r="L45" s="15" t="s">
        <v>623</v>
      </c>
      <c r="M45" s="15" t="s">
        <v>623</v>
      </c>
      <c r="N45" s="15" t="s">
        <v>623</v>
      </c>
      <c r="O45" s="15" t="s">
        <v>623</v>
      </c>
      <c r="P45" s="15" t="s">
        <v>623</v>
      </c>
      <c r="Q45" s="15" t="s">
        <v>623</v>
      </c>
      <c r="R45" s="15" t="s">
        <v>623</v>
      </c>
      <c r="S45" s="15" t="s">
        <v>623</v>
      </c>
      <c r="T45" s="15" t="s">
        <v>623</v>
      </c>
      <c r="U45" s="66" t="s">
        <v>623</v>
      </c>
      <c r="V45" s="66" t="s">
        <v>623</v>
      </c>
      <c r="W45" s="66" t="s">
        <v>623</v>
      </c>
      <c r="X45" s="66" t="s">
        <v>623</v>
      </c>
      <c r="Y45" s="66" t="s">
        <v>623</v>
      </c>
      <c r="Z45" s="66" t="s">
        <v>623</v>
      </c>
      <c r="AA45" s="66" t="s">
        <v>623</v>
      </c>
      <c r="AB45" s="66" t="s">
        <v>623</v>
      </c>
      <c r="AC45" s="66" t="s">
        <v>623</v>
      </c>
      <c r="AD45" s="66" t="s">
        <v>623</v>
      </c>
      <c r="AE45" s="16" t="s">
        <v>2</v>
      </c>
      <c r="AF45" s="16" t="s">
        <v>2</v>
      </c>
      <c r="AG45" s="16" t="s">
        <v>2</v>
      </c>
      <c r="AH45" s="16" t="s">
        <v>2</v>
      </c>
      <c r="AI45" s="16" t="s">
        <v>2</v>
      </c>
      <c r="AJ45" s="16" t="s">
        <v>2</v>
      </c>
      <c r="AK45" s="16" t="s">
        <v>2</v>
      </c>
      <c r="AL45" s="16" t="s">
        <v>2</v>
      </c>
      <c r="AM45" s="16" t="s">
        <v>2</v>
      </c>
      <c r="AN45" s="16" t="s">
        <v>2</v>
      </c>
      <c r="AO45" s="17" t="s">
        <v>629</v>
      </c>
      <c r="AP45" s="17" t="s">
        <v>629</v>
      </c>
      <c r="AQ45" s="17" t="s">
        <v>629</v>
      </c>
      <c r="AR45" s="17" t="s">
        <v>629</v>
      </c>
      <c r="AS45" s="17" t="s">
        <v>629</v>
      </c>
      <c r="AT45" s="17" t="s">
        <v>629</v>
      </c>
      <c r="AU45" s="17" t="s">
        <v>629</v>
      </c>
      <c r="AV45" s="17" t="s">
        <v>629</v>
      </c>
      <c r="AW45" s="17" t="s">
        <v>629</v>
      </c>
      <c r="AX45" s="17" t="s">
        <v>629</v>
      </c>
      <c r="AY45" s="17" t="s">
        <v>629</v>
      </c>
      <c r="AZ45" s="17" t="s">
        <v>629</v>
      </c>
      <c r="BA45" s="17" t="s">
        <v>629</v>
      </c>
      <c r="BB45" s="17" t="s">
        <v>629</v>
      </c>
      <c r="BC45" s="17" t="s">
        <v>629</v>
      </c>
      <c r="BD45" s="17" t="s">
        <v>629</v>
      </c>
      <c r="BE45" s="17" t="s">
        <v>629</v>
      </c>
      <c r="BF45" s="16" t="s">
        <v>1</v>
      </c>
      <c r="BG45" s="16" t="s">
        <v>1</v>
      </c>
      <c r="BH45" s="16" t="s">
        <v>1</v>
      </c>
      <c r="BI45" s="16" t="s">
        <v>1</v>
      </c>
      <c r="BJ45" s="16" t="s">
        <v>1</v>
      </c>
      <c r="BK45" s="16" t="s">
        <v>1</v>
      </c>
      <c r="BL45" s="16" t="s">
        <v>1</v>
      </c>
      <c r="BM45" s="16" t="s">
        <v>1</v>
      </c>
      <c r="BN45" s="16" t="s">
        <v>1</v>
      </c>
      <c r="BO45" s="16" t="s">
        <v>1</v>
      </c>
      <c r="BP45" s="16" t="s">
        <v>1</v>
      </c>
      <c r="BQ45" s="16" t="s">
        <v>1</v>
      </c>
      <c r="BR45" s="16" t="s">
        <v>1</v>
      </c>
      <c r="BS45" s="16" t="s">
        <v>1</v>
      </c>
      <c r="BT45" s="16" t="s">
        <v>1</v>
      </c>
      <c r="BU45" s="16" t="s">
        <v>1</v>
      </c>
      <c r="BV45" s="16" t="s">
        <v>1</v>
      </c>
      <c r="BW45" s="16" t="s">
        <v>1</v>
      </c>
      <c r="BX45" s="16" t="s">
        <v>1</v>
      </c>
      <c r="BY45" s="16" t="s">
        <v>1</v>
      </c>
      <c r="BZ45" s="16" t="s">
        <v>1</v>
      </c>
      <c r="CA45" s="16" t="s">
        <v>1</v>
      </c>
      <c r="CB45" s="16" t="s">
        <v>1</v>
      </c>
      <c r="CC45" s="16" t="s">
        <v>1</v>
      </c>
      <c r="CD45" s="16" t="s">
        <v>1</v>
      </c>
      <c r="CE45" s="16" t="s">
        <v>1</v>
      </c>
      <c r="CF45" s="16" t="s">
        <v>1</v>
      </c>
      <c r="CG45" s="16" t="s">
        <v>1</v>
      </c>
      <c r="CH45" s="16" t="s">
        <v>1</v>
      </c>
      <c r="CI45" s="16" t="s">
        <v>1</v>
      </c>
      <c r="CJ45" s="66" t="s">
        <v>622</v>
      </c>
      <c r="CK45" s="66" t="s">
        <v>622</v>
      </c>
      <c r="CL45" s="66" t="s">
        <v>622</v>
      </c>
      <c r="CM45" s="66" t="s">
        <v>622</v>
      </c>
      <c r="CN45" s="66" t="s">
        <v>622</v>
      </c>
      <c r="CO45" s="66" t="s">
        <v>622</v>
      </c>
      <c r="CP45" s="66" t="s">
        <v>622</v>
      </c>
      <c r="CQ45" s="66" t="s">
        <v>622</v>
      </c>
      <c r="CR45" s="66" t="s">
        <v>622</v>
      </c>
      <c r="CS45" s="66" t="s">
        <v>622</v>
      </c>
      <c r="CT45" s="15" t="s">
        <v>622</v>
      </c>
      <c r="CU45" s="15" t="s">
        <v>622</v>
      </c>
      <c r="CV45" s="15" t="s">
        <v>622</v>
      </c>
      <c r="CW45" s="15" t="s">
        <v>622</v>
      </c>
      <c r="CX45" s="15" t="s">
        <v>622</v>
      </c>
      <c r="CY45" s="15" t="s">
        <v>622</v>
      </c>
      <c r="CZ45" s="15" t="s">
        <v>622</v>
      </c>
      <c r="DA45" s="15" t="s">
        <v>622</v>
      </c>
      <c r="DB45" s="15" t="s">
        <v>622</v>
      </c>
    </row>
    <row r="46" spans="1:106" s="18" customFormat="1" ht="1.5" hidden="1" customHeight="1">
      <c r="A46" s="14">
        <v>193</v>
      </c>
      <c r="B46" s="15" t="s">
        <v>623</v>
      </c>
      <c r="C46" s="15" t="s">
        <v>623</v>
      </c>
      <c r="D46" s="15" t="s">
        <v>623</v>
      </c>
      <c r="E46" s="15" t="s">
        <v>623</v>
      </c>
      <c r="F46" s="15" t="s">
        <v>623</v>
      </c>
      <c r="G46" s="15" t="s">
        <v>623</v>
      </c>
      <c r="H46" s="15" t="s">
        <v>623</v>
      </c>
      <c r="I46" s="15" t="s">
        <v>623</v>
      </c>
      <c r="J46" s="15" t="s">
        <v>623</v>
      </c>
      <c r="K46" s="15" t="s">
        <v>623</v>
      </c>
      <c r="L46" s="15" t="s">
        <v>623</v>
      </c>
      <c r="M46" s="15" t="s">
        <v>623</v>
      </c>
      <c r="N46" s="15" t="s">
        <v>623</v>
      </c>
      <c r="O46" s="15" t="s">
        <v>623</v>
      </c>
      <c r="P46" s="15" t="s">
        <v>623</v>
      </c>
      <c r="Q46" s="15" t="s">
        <v>623</v>
      </c>
      <c r="R46" s="15" t="s">
        <v>623</v>
      </c>
      <c r="S46" s="15" t="s">
        <v>623</v>
      </c>
      <c r="T46" s="15" t="s">
        <v>623</v>
      </c>
      <c r="U46" s="15" t="s">
        <v>623</v>
      </c>
      <c r="V46" s="66" t="s">
        <v>623</v>
      </c>
      <c r="W46" s="66" t="s">
        <v>623</v>
      </c>
      <c r="X46" s="66" t="s">
        <v>623</v>
      </c>
      <c r="Y46" s="66" t="s">
        <v>623</v>
      </c>
      <c r="Z46" s="66" t="s">
        <v>623</v>
      </c>
      <c r="AA46" s="66" t="s">
        <v>623</v>
      </c>
      <c r="AB46" s="66" t="s">
        <v>623</v>
      </c>
      <c r="AC46" s="66" t="s">
        <v>623</v>
      </c>
      <c r="AD46" s="66" t="s">
        <v>623</v>
      </c>
      <c r="AE46" s="66" t="s">
        <v>623</v>
      </c>
      <c r="AF46" s="16" t="s">
        <v>2</v>
      </c>
      <c r="AG46" s="16" t="s">
        <v>2</v>
      </c>
      <c r="AH46" s="16" t="s">
        <v>2</v>
      </c>
      <c r="AI46" s="16" t="s">
        <v>2</v>
      </c>
      <c r="AJ46" s="16" t="s">
        <v>2</v>
      </c>
      <c r="AK46" s="16" t="s">
        <v>2</v>
      </c>
      <c r="AL46" s="16" t="s">
        <v>2</v>
      </c>
      <c r="AM46" s="16" t="s">
        <v>2</v>
      </c>
      <c r="AN46" s="16" t="s">
        <v>2</v>
      </c>
      <c r="AO46" s="16" t="s">
        <v>2</v>
      </c>
      <c r="AP46" s="17" t="s">
        <v>629</v>
      </c>
      <c r="AQ46" s="17" t="s">
        <v>629</v>
      </c>
      <c r="AR46" s="17" t="s">
        <v>629</v>
      </c>
      <c r="AS46" s="17" t="s">
        <v>629</v>
      </c>
      <c r="AT46" s="17" t="s">
        <v>629</v>
      </c>
      <c r="AU46" s="17" t="s">
        <v>629</v>
      </c>
      <c r="AV46" s="17" t="s">
        <v>629</v>
      </c>
      <c r="AW46" s="17" t="s">
        <v>629</v>
      </c>
      <c r="AX46" s="17" t="s">
        <v>629</v>
      </c>
      <c r="AY46" s="17" t="s">
        <v>629</v>
      </c>
      <c r="AZ46" s="17" t="s">
        <v>629</v>
      </c>
      <c r="BA46" s="17" t="s">
        <v>629</v>
      </c>
      <c r="BB46" s="17" t="s">
        <v>629</v>
      </c>
      <c r="BC46" s="17" t="s">
        <v>629</v>
      </c>
      <c r="BD46" s="17" t="s">
        <v>629</v>
      </c>
      <c r="BE46" s="17" t="s">
        <v>629</v>
      </c>
      <c r="BF46" s="17" t="s">
        <v>629</v>
      </c>
      <c r="BG46" s="16" t="s">
        <v>1</v>
      </c>
      <c r="BH46" s="16" t="s">
        <v>1</v>
      </c>
      <c r="BI46" s="16" t="s">
        <v>1</v>
      </c>
      <c r="BJ46" s="16" t="s">
        <v>1</v>
      </c>
      <c r="BK46" s="16" t="s">
        <v>1</v>
      </c>
      <c r="BL46" s="16" t="s">
        <v>1</v>
      </c>
      <c r="BM46" s="16" t="s">
        <v>1</v>
      </c>
      <c r="BN46" s="16" t="s">
        <v>1</v>
      </c>
      <c r="BO46" s="16" t="s">
        <v>1</v>
      </c>
      <c r="BP46" s="16" t="s">
        <v>1</v>
      </c>
      <c r="BQ46" s="16" t="s">
        <v>1</v>
      </c>
      <c r="BR46" s="16" t="s">
        <v>1</v>
      </c>
      <c r="BS46" s="16" t="s">
        <v>1</v>
      </c>
      <c r="BT46" s="16" t="s">
        <v>1</v>
      </c>
      <c r="BU46" s="16" t="s">
        <v>1</v>
      </c>
      <c r="BV46" s="16" t="s">
        <v>1</v>
      </c>
      <c r="BW46" s="16" t="s">
        <v>1</v>
      </c>
      <c r="BX46" s="16" t="s">
        <v>1</v>
      </c>
      <c r="BY46" s="16" t="s">
        <v>1</v>
      </c>
      <c r="BZ46" s="16" t="s">
        <v>1</v>
      </c>
      <c r="CA46" s="16" t="s">
        <v>1</v>
      </c>
      <c r="CB46" s="16" t="s">
        <v>1</v>
      </c>
      <c r="CC46" s="16" t="s">
        <v>1</v>
      </c>
      <c r="CD46" s="16" t="s">
        <v>1</v>
      </c>
      <c r="CE46" s="16" t="s">
        <v>1</v>
      </c>
      <c r="CF46" s="16" t="s">
        <v>1</v>
      </c>
      <c r="CG46" s="16" t="s">
        <v>1</v>
      </c>
      <c r="CH46" s="16" t="s">
        <v>1</v>
      </c>
      <c r="CI46" s="16" t="s">
        <v>1</v>
      </c>
      <c r="CJ46" s="16" t="s">
        <v>1</v>
      </c>
      <c r="CK46" s="66" t="s">
        <v>622</v>
      </c>
      <c r="CL46" s="66" t="s">
        <v>622</v>
      </c>
      <c r="CM46" s="66" t="s">
        <v>622</v>
      </c>
      <c r="CN46" s="66" t="s">
        <v>622</v>
      </c>
      <c r="CO46" s="66" t="s">
        <v>622</v>
      </c>
      <c r="CP46" s="66" t="s">
        <v>622</v>
      </c>
      <c r="CQ46" s="66" t="s">
        <v>622</v>
      </c>
      <c r="CR46" s="66" t="s">
        <v>622</v>
      </c>
      <c r="CS46" s="66" t="s">
        <v>622</v>
      </c>
      <c r="CT46" s="66" t="s">
        <v>622</v>
      </c>
      <c r="CU46" s="15" t="s">
        <v>622</v>
      </c>
      <c r="CV46" s="15" t="s">
        <v>622</v>
      </c>
      <c r="CW46" s="15" t="s">
        <v>622</v>
      </c>
      <c r="CX46" s="15" t="s">
        <v>622</v>
      </c>
      <c r="CY46" s="15" t="s">
        <v>622</v>
      </c>
      <c r="CZ46" s="15" t="s">
        <v>622</v>
      </c>
      <c r="DA46" s="15" t="s">
        <v>622</v>
      </c>
      <c r="DB46" s="15" t="s">
        <v>622</v>
      </c>
    </row>
    <row r="47" spans="1:106" s="18" customFormat="1" ht="1.5" hidden="1" customHeight="1">
      <c r="A47" s="14">
        <v>194</v>
      </c>
      <c r="B47" s="15" t="s">
        <v>623</v>
      </c>
      <c r="C47" s="15" t="s">
        <v>623</v>
      </c>
      <c r="D47" s="15" t="s">
        <v>623</v>
      </c>
      <c r="E47" s="15" t="s">
        <v>623</v>
      </c>
      <c r="F47" s="15" t="s">
        <v>623</v>
      </c>
      <c r="G47" s="15" t="s">
        <v>623</v>
      </c>
      <c r="H47" s="15" t="s">
        <v>623</v>
      </c>
      <c r="I47" s="15" t="s">
        <v>623</v>
      </c>
      <c r="J47" s="15" t="s">
        <v>623</v>
      </c>
      <c r="K47" s="15" t="s">
        <v>623</v>
      </c>
      <c r="L47" s="15" t="s">
        <v>623</v>
      </c>
      <c r="M47" s="15" t="s">
        <v>623</v>
      </c>
      <c r="N47" s="15" t="s">
        <v>623</v>
      </c>
      <c r="O47" s="15" t="s">
        <v>623</v>
      </c>
      <c r="P47" s="15" t="s">
        <v>623</v>
      </c>
      <c r="Q47" s="15" t="s">
        <v>623</v>
      </c>
      <c r="R47" s="15" t="s">
        <v>623</v>
      </c>
      <c r="S47" s="15" t="s">
        <v>623</v>
      </c>
      <c r="T47" s="15" t="s">
        <v>623</v>
      </c>
      <c r="U47" s="15" t="s">
        <v>623</v>
      </c>
      <c r="V47" s="15" t="s">
        <v>623</v>
      </c>
      <c r="W47" s="66" t="s">
        <v>623</v>
      </c>
      <c r="X47" s="66" t="s">
        <v>623</v>
      </c>
      <c r="Y47" s="66" t="s">
        <v>623</v>
      </c>
      <c r="Z47" s="66" t="s">
        <v>623</v>
      </c>
      <c r="AA47" s="66" t="s">
        <v>623</v>
      </c>
      <c r="AB47" s="66" t="s">
        <v>623</v>
      </c>
      <c r="AC47" s="66" t="s">
        <v>623</v>
      </c>
      <c r="AD47" s="66" t="s">
        <v>623</v>
      </c>
      <c r="AE47" s="66" t="s">
        <v>623</v>
      </c>
      <c r="AF47" s="66" t="s">
        <v>623</v>
      </c>
      <c r="AG47" s="16" t="s">
        <v>2</v>
      </c>
      <c r="AH47" s="16" t="s">
        <v>2</v>
      </c>
      <c r="AI47" s="16" t="s">
        <v>2</v>
      </c>
      <c r="AJ47" s="16" t="s">
        <v>2</v>
      </c>
      <c r="AK47" s="16" t="s">
        <v>2</v>
      </c>
      <c r="AL47" s="16" t="s">
        <v>2</v>
      </c>
      <c r="AM47" s="16" t="s">
        <v>2</v>
      </c>
      <c r="AN47" s="16" t="s">
        <v>2</v>
      </c>
      <c r="AO47" s="16" t="s">
        <v>2</v>
      </c>
      <c r="AP47" s="16" t="s">
        <v>2</v>
      </c>
      <c r="AQ47" s="17" t="s">
        <v>629</v>
      </c>
      <c r="AR47" s="17" t="s">
        <v>629</v>
      </c>
      <c r="AS47" s="17" t="s">
        <v>629</v>
      </c>
      <c r="AT47" s="17" t="s">
        <v>629</v>
      </c>
      <c r="AU47" s="17" t="s">
        <v>629</v>
      </c>
      <c r="AV47" s="17" t="s">
        <v>629</v>
      </c>
      <c r="AW47" s="17" t="s">
        <v>629</v>
      </c>
      <c r="AX47" s="17" t="s">
        <v>629</v>
      </c>
      <c r="AY47" s="17" t="s">
        <v>629</v>
      </c>
      <c r="AZ47" s="17" t="s">
        <v>629</v>
      </c>
      <c r="BA47" s="17" t="s">
        <v>629</v>
      </c>
      <c r="BB47" s="17" t="s">
        <v>629</v>
      </c>
      <c r="BC47" s="17" t="s">
        <v>629</v>
      </c>
      <c r="BD47" s="17" t="s">
        <v>629</v>
      </c>
      <c r="BE47" s="17" t="s">
        <v>629</v>
      </c>
      <c r="BF47" s="17" t="s">
        <v>629</v>
      </c>
      <c r="BG47" s="17" t="s">
        <v>629</v>
      </c>
      <c r="BH47" s="16" t="s">
        <v>1</v>
      </c>
      <c r="BI47" s="16" t="s">
        <v>1</v>
      </c>
      <c r="BJ47" s="16" t="s">
        <v>1</v>
      </c>
      <c r="BK47" s="16" t="s">
        <v>1</v>
      </c>
      <c r="BL47" s="16" t="s">
        <v>1</v>
      </c>
      <c r="BM47" s="16" t="s">
        <v>1</v>
      </c>
      <c r="BN47" s="16" t="s">
        <v>1</v>
      </c>
      <c r="BO47" s="16" t="s">
        <v>1</v>
      </c>
      <c r="BP47" s="16" t="s">
        <v>1</v>
      </c>
      <c r="BQ47" s="16" t="s">
        <v>1</v>
      </c>
      <c r="BR47" s="16" t="s">
        <v>1</v>
      </c>
      <c r="BS47" s="16" t="s">
        <v>1</v>
      </c>
      <c r="BT47" s="16" t="s">
        <v>1</v>
      </c>
      <c r="BU47" s="16" t="s">
        <v>1</v>
      </c>
      <c r="BV47" s="16" t="s">
        <v>1</v>
      </c>
      <c r="BW47" s="16" t="s">
        <v>1</v>
      </c>
      <c r="BX47" s="16" t="s">
        <v>1</v>
      </c>
      <c r="BY47" s="16" t="s">
        <v>1</v>
      </c>
      <c r="BZ47" s="16" t="s">
        <v>1</v>
      </c>
      <c r="CA47" s="16" t="s">
        <v>1</v>
      </c>
      <c r="CB47" s="16" t="s">
        <v>1</v>
      </c>
      <c r="CC47" s="16" t="s">
        <v>1</v>
      </c>
      <c r="CD47" s="16" t="s">
        <v>1</v>
      </c>
      <c r="CE47" s="16" t="s">
        <v>1</v>
      </c>
      <c r="CF47" s="16" t="s">
        <v>1</v>
      </c>
      <c r="CG47" s="16" t="s">
        <v>1</v>
      </c>
      <c r="CH47" s="16" t="s">
        <v>1</v>
      </c>
      <c r="CI47" s="16" t="s">
        <v>1</v>
      </c>
      <c r="CJ47" s="16" t="s">
        <v>1</v>
      </c>
      <c r="CK47" s="16" t="s">
        <v>1</v>
      </c>
      <c r="CL47" s="66" t="s">
        <v>622</v>
      </c>
      <c r="CM47" s="66" t="s">
        <v>622</v>
      </c>
      <c r="CN47" s="66" t="s">
        <v>622</v>
      </c>
      <c r="CO47" s="66" t="s">
        <v>622</v>
      </c>
      <c r="CP47" s="66" t="s">
        <v>622</v>
      </c>
      <c r="CQ47" s="66" t="s">
        <v>622</v>
      </c>
      <c r="CR47" s="66" t="s">
        <v>622</v>
      </c>
      <c r="CS47" s="66" t="s">
        <v>622</v>
      </c>
      <c r="CT47" s="66" t="s">
        <v>622</v>
      </c>
      <c r="CU47" s="66" t="s">
        <v>622</v>
      </c>
      <c r="CV47" s="15" t="s">
        <v>622</v>
      </c>
      <c r="CW47" s="15" t="s">
        <v>622</v>
      </c>
      <c r="CX47" s="15" t="s">
        <v>622</v>
      </c>
      <c r="CY47" s="15" t="s">
        <v>622</v>
      </c>
      <c r="CZ47" s="15" t="s">
        <v>622</v>
      </c>
      <c r="DA47" s="15" t="s">
        <v>622</v>
      </c>
      <c r="DB47" s="15" t="s">
        <v>622</v>
      </c>
    </row>
    <row r="48" spans="1:106" s="18" customFormat="1" ht="1.5" hidden="1" customHeight="1">
      <c r="A48" s="14">
        <v>195</v>
      </c>
      <c r="B48" s="15" t="s">
        <v>623</v>
      </c>
      <c r="C48" s="15" t="s">
        <v>623</v>
      </c>
      <c r="D48" s="15" t="s">
        <v>623</v>
      </c>
      <c r="E48" s="15" t="s">
        <v>623</v>
      </c>
      <c r="F48" s="15" t="s">
        <v>623</v>
      </c>
      <c r="G48" s="15" t="s">
        <v>623</v>
      </c>
      <c r="H48" s="15" t="s">
        <v>623</v>
      </c>
      <c r="I48" s="15" t="s">
        <v>623</v>
      </c>
      <c r="J48" s="15" t="s">
        <v>623</v>
      </c>
      <c r="K48" s="15" t="s">
        <v>623</v>
      </c>
      <c r="L48" s="15" t="s">
        <v>623</v>
      </c>
      <c r="M48" s="15" t="s">
        <v>623</v>
      </c>
      <c r="N48" s="15" t="s">
        <v>623</v>
      </c>
      <c r="O48" s="15" t="s">
        <v>623</v>
      </c>
      <c r="P48" s="15" t="s">
        <v>623</v>
      </c>
      <c r="Q48" s="15" t="s">
        <v>623</v>
      </c>
      <c r="R48" s="15" t="s">
        <v>623</v>
      </c>
      <c r="S48" s="15" t="s">
        <v>623</v>
      </c>
      <c r="T48" s="15" t="s">
        <v>623</v>
      </c>
      <c r="U48" s="15" t="s">
        <v>623</v>
      </c>
      <c r="V48" s="15" t="s">
        <v>623</v>
      </c>
      <c r="W48" s="15" t="s">
        <v>623</v>
      </c>
      <c r="X48" s="66" t="s">
        <v>623</v>
      </c>
      <c r="Y48" s="66" t="s">
        <v>623</v>
      </c>
      <c r="Z48" s="66" t="s">
        <v>623</v>
      </c>
      <c r="AA48" s="66" t="s">
        <v>623</v>
      </c>
      <c r="AB48" s="66" t="s">
        <v>623</v>
      </c>
      <c r="AC48" s="66" t="s">
        <v>623</v>
      </c>
      <c r="AD48" s="66" t="s">
        <v>623</v>
      </c>
      <c r="AE48" s="66" t="s">
        <v>623</v>
      </c>
      <c r="AF48" s="66" t="s">
        <v>623</v>
      </c>
      <c r="AG48" s="66" t="s">
        <v>623</v>
      </c>
      <c r="AH48" s="16" t="s">
        <v>2</v>
      </c>
      <c r="AI48" s="16" t="s">
        <v>2</v>
      </c>
      <c r="AJ48" s="16" t="s">
        <v>2</v>
      </c>
      <c r="AK48" s="16" t="s">
        <v>2</v>
      </c>
      <c r="AL48" s="16" t="s">
        <v>2</v>
      </c>
      <c r="AM48" s="16" t="s">
        <v>2</v>
      </c>
      <c r="AN48" s="16" t="s">
        <v>2</v>
      </c>
      <c r="AO48" s="16" t="s">
        <v>2</v>
      </c>
      <c r="AP48" s="16" t="s">
        <v>2</v>
      </c>
      <c r="AQ48" s="16" t="s">
        <v>2</v>
      </c>
      <c r="AR48" s="17" t="s">
        <v>629</v>
      </c>
      <c r="AS48" s="17" t="s">
        <v>629</v>
      </c>
      <c r="AT48" s="17" t="s">
        <v>629</v>
      </c>
      <c r="AU48" s="17" t="s">
        <v>629</v>
      </c>
      <c r="AV48" s="17" t="s">
        <v>629</v>
      </c>
      <c r="AW48" s="17" t="s">
        <v>629</v>
      </c>
      <c r="AX48" s="17" t="s">
        <v>629</v>
      </c>
      <c r="AY48" s="17" t="s">
        <v>629</v>
      </c>
      <c r="AZ48" s="17" t="s">
        <v>629</v>
      </c>
      <c r="BA48" s="17" t="s">
        <v>629</v>
      </c>
      <c r="BB48" s="17" t="s">
        <v>629</v>
      </c>
      <c r="BC48" s="17" t="s">
        <v>629</v>
      </c>
      <c r="BD48" s="17" t="s">
        <v>629</v>
      </c>
      <c r="BE48" s="17" t="s">
        <v>629</v>
      </c>
      <c r="BF48" s="17" t="s">
        <v>629</v>
      </c>
      <c r="BG48" s="17" t="s">
        <v>629</v>
      </c>
      <c r="BH48" s="17" t="s">
        <v>629</v>
      </c>
      <c r="BI48" s="16" t="s">
        <v>1</v>
      </c>
      <c r="BJ48" s="16" t="s">
        <v>1</v>
      </c>
      <c r="BK48" s="16" t="s">
        <v>1</v>
      </c>
      <c r="BL48" s="16" t="s">
        <v>1</v>
      </c>
      <c r="BM48" s="16" t="s">
        <v>1</v>
      </c>
      <c r="BN48" s="16" t="s">
        <v>1</v>
      </c>
      <c r="BO48" s="16" t="s">
        <v>1</v>
      </c>
      <c r="BP48" s="16" t="s">
        <v>1</v>
      </c>
      <c r="BQ48" s="16" t="s">
        <v>1</v>
      </c>
      <c r="BR48" s="16" t="s">
        <v>1</v>
      </c>
      <c r="BS48" s="16" t="s">
        <v>1</v>
      </c>
      <c r="BT48" s="16" t="s">
        <v>1</v>
      </c>
      <c r="BU48" s="16" t="s">
        <v>1</v>
      </c>
      <c r="BV48" s="16" t="s">
        <v>1</v>
      </c>
      <c r="BW48" s="16" t="s">
        <v>1</v>
      </c>
      <c r="BX48" s="16" t="s">
        <v>1</v>
      </c>
      <c r="BY48" s="16" t="s">
        <v>1</v>
      </c>
      <c r="BZ48" s="16" t="s">
        <v>1</v>
      </c>
      <c r="CA48" s="16" t="s">
        <v>1</v>
      </c>
      <c r="CB48" s="16" t="s">
        <v>1</v>
      </c>
      <c r="CC48" s="16" t="s">
        <v>1</v>
      </c>
      <c r="CD48" s="16" t="s">
        <v>1</v>
      </c>
      <c r="CE48" s="16" t="s">
        <v>1</v>
      </c>
      <c r="CF48" s="16" t="s">
        <v>1</v>
      </c>
      <c r="CG48" s="16" t="s">
        <v>1</v>
      </c>
      <c r="CH48" s="16" t="s">
        <v>1</v>
      </c>
      <c r="CI48" s="16" t="s">
        <v>1</v>
      </c>
      <c r="CJ48" s="16" t="s">
        <v>1</v>
      </c>
      <c r="CK48" s="16" t="s">
        <v>1</v>
      </c>
      <c r="CL48" s="16" t="s">
        <v>1</v>
      </c>
      <c r="CM48" s="66" t="s">
        <v>622</v>
      </c>
      <c r="CN48" s="66" t="s">
        <v>622</v>
      </c>
      <c r="CO48" s="66" t="s">
        <v>622</v>
      </c>
      <c r="CP48" s="66" t="s">
        <v>622</v>
      </c>
      <c r="CQ48" s="66" t="s">
        <v>622</v>
      </c>
      <c r="CR48" s="66" t="s">
        <v>622</v>
      </c>
      <c r="CS48" s="66" t="s">
        <v>622</v>
      </c>
      <c r="CT48" s="66" t="s">
        <v>622</v>
      </c>
      <c r="CU48" s="66" t="s">
        <v>622</v>
      </c>
      <c r="CV48" s="66" t="s">
        <v>622</v>
      </c>
      <c r="CW48" s="15" t="s">
        <v>622</v>
      </c>
      <c r="CX48" s="15" t="s">
        <v>622</v>
      </c>
      <c r="CY48" s="15" t="s">
        <v>622</v>
      </c>
      <c r="CZ48" s="15" t="s">
        <v>622</v>
      </c>
      <c r="DA48" s="15" t="s">
        <v>622</v>
      </c>
      <c r="DB48" s="15" t="s">
        <v>622</v>
      </c>
    </row>
    <row r="49" spans="1:106" s="18" customFormat="1" ht="1.5" hidden="1" customHeight="1">
      <c r="A49" s="14">
        <v>196</v>
      </c>
      <c r="B49" s="15" t="s">
        <v>623</v>
      </c>
      <c r="C49" s="15" t="s">
        <v>623</v>
      </c>
      <c r="D49" s="15" t="s">
        <v>623</v>
      </c>
      <c r="E49" s="15" t="s">
        <v>623</v>
      </c>
      <c r="F49" s="15" t="s">
        <v>623</v>
      </c>
      <c r="G49" s="15" t="s">
        <v>623</v>
      </c>
      <c r="H49" s="15" t="s">
        <v>623</v>
      </c>
      <c r="I49" s="15" t="s">
        <v>623</v>
      </c>
      <c r="J49" s="15" t="s">
        <v>623</v>
      </c>
      <c r="K49" s="15" t="s">
        <v>623</v>
      </c>
      <c r="L49" s="15" t="s">
        <v>623</v>
      </c>
      <c r="M49" s="15" t="s">
        <v>623</v>
      </c>
      <c r="N49" s="15" t="s">
        <v>623</v>
      </c>
      <c r="O49" s="15" t="s">
        <v>623</v>
      </c>
      <c r="P49" s="15" t="s">
        <v>623</v>
      </c>
      <c r="Q49" s="15" t="s">
        <v>623</v>
      </c>
      <c r="R49" s="15" t="s">
        <v>623</v>
      </c>
      <c r="S49" s="15" t="s">
        <v>623</v>
      </c>
      <c r="T49" s="15" t="s">
        <v>623</v>
      </c>
      <c r="U49" s="15" t="s">
        <v>623</v>
      </c>
      <c r="V49" s="15" t="s">
        <v>623</v>
      </c>
      <c r="W49" s="15" t="s">
        <v>623</v>
      </c>
      <c r="X49" s="15" t="s">
        <v>623</v>
      </c>
      <c r="Y49" s="66" t="s">
        <v>623</v>
      </c>
      <c r="Z49" s="66" t="s">
        <v>623</v>
      </c>
      <c r="AA49" s="66" t="s">
        <v>623</v>
      </c>
      <c r="AB49" s="66" t="s">
        <v>623</v>
      </c>
      <c r="AC49" s="66" t="s">
        <v>623</v>
      </c>
      <c r="AD49" s="66" t="s">
        <v>623</v>
      </c>
      <c r="AE49" s="66" t="s">
        <v>623</v>
      </c>
      <c r="AF49" s="66" t="s">
        <v>623</v>
      </c>
      <c r="AG49" s="66" t="s">
        <v>623</v>
      </c>
      <c r="AH49" s="66" t="s">
        <v>623</v>
      </c>
      <c r="AI49" s="16" t="s">
        <v>2</v>
      </c>
      <c r="AJ49" s="16" t="s">
        <v>2</v>
      </c>
      <c r="AK49" s="16" t="s">
        <v>2</v>
      </c>
      <c r="AL49" s="16" t="s">
        <v>2</v>
      </c>
      <c r="AM49" s="16" t="s">
        <v>2</v>
      </c>
      <c r="AN49" s="16" t="s">
        <v>2</v>
      </c>
      <c r="AO49" s="16" t="s">
        <v>2</v>
      </c>
      <c r="AP49" s="16" t="s">
        <v>2</v>
      </c>
      <c r="AQ49" s="16" t="s">
        <v>2</v>
      </c>
      <c r="AR49" s="16" t="s">
        <v>2</v>
      </c>
      <c r="AS49" s="17" t="s">
        <v>629</v>
      </c>
      <c r="AT49" s="17" t="s">
        <v>629</v>
      </c>
      <c r="AU49" s="17" t="s">
        <v>629</v>
      </c>
      <c r="AV49" s="17" t="s">
        <v>629</v>
      </c>
      <c r="AW49" s="17" t="s">
        <v>629</v>
      </c>
      <c r="AX49" s="17" t="s">
        <v>629</v>
      </c>
      <c r="AY49" s="17" t="s">
        <v>629</v>
      </c>
      <c r="AZ49" s="17" t="s">
        <v>629</v>
      </c>
      <c r="BA49" s="17" t="s">
        <v>629</v>
      </c>
      <c r="BB49" s="17" t="s">
        <v>629</v>
      </c>
      <c r="BC49" s="17" t="s">
        <v>629</v>
      </c>
      <c r="BD49" s="17" t="s">
        <v>629</v>
      </c>
      <c r="BE49" s="17" t="s">
        <v>629</v>
      </c>
      <c r="BF49" s="17" t="s">
        <v>629</v>
      </c>
      <c r="BG49" s="17" t="s">
        <v>629</v>
      </c>
      <c r="BH49" s="17" t="s">
        <v>629</v>
      </c>
      <c r="BI49" s="17" t="s">
        <v>629</v>
      </c>
      <c r="BJ49" s="16" t="s">
        <v>1</v>
      </c>
      <c r="BK49" s="16" t="s">
        <v>1</v>
      </c>
      <c r="BL49" s="16" t="s">
        <v>1</v>
      </c>
      <c r="BM49" s="16" t="s">
        <v>1</v>
      </c>
      <c r="BN49" s="16" t="s">
        <v>1</v>
      </c>
      <c r="BO49" s="16" t="s">
        <v>1</v>
      </c>
      <c r="BP49" s="16" t="s">
        <v>1</v>
      </c>
      <c r="BQ49" s="16" t="s">
        <v>1</v>
      </c>
      <c r="BR49" s="16" t="s">
        <v>1</v>
      </c>
      <c r="BS49" s="16" t="s">
        <v>1</v>
      </c>
      <c r="BT49" s="16" t="s">
        <v>1</v>
      </c>
      <c r="BU49" s="16" t="s">
        <v>1</v>
      </c>
      <c r="BV49" s="16" t="s">
        <v>1</v>
      </c>
      <c r="BW49" s="16" t="s">
        <v>1</v>
      </c>
      <c r="BX49" s="16" t="s">
        <v>1</v>
      </c>
      <c r="BY49" s="16" t="s">
        <v>1</v>
      </c>
      <c r="BZ49" s="16" t="s">
        <v>1</v>
      </c>
      <c r="CA49" s="16" t="s">
        <v>1</v>
      </c>
      <c r="CB49" s="16" t="s">
        <v>1</v>
      </c>
      <c r="CC49" s="16" t="s">
        <v>1</v>
      </c>
      <c r="CD49" s="16" t="s">
        <v>1</v>
      </c>
      <c r="CE49" s="16" t="s">
        <v>1</v>
      </c>
      <c r="CF49" s="16" t="s">
        <v>1</v>
      </c>
      <c r="CG49" s="16" t="s">
        <v>1</v>
      </c>
      <c r="CH49" s="16" t="s">
        <v>1</v>
      </c>
      <c r="CI49" s="16" t="s">
        <v>1</v>
      </c>
      <c r="CJ49" s="16" t="s">
        <v>1</v>
      </c>
      <c r="CK49" s="16" t="s">
        <v>1</v>
      </c>
      <c r="CL49" s="16" t="s">
        <v>1</v>
      </c>
      <c r="CM49" s="16" t="s">
        <v>1</v>
      </c>
      <c r="CN49" s="66" t="s">
        <v>622</v>
      </c>
      <c r="CO49" s="66" t="s">
        <v>622</v>
      </c>
      <c r="CP49" s="66" t="s">
        <v>622</v>
      </c>
      <c r="CQ49" s="66" t="s">
        <v>622</v>
      </c>
      <c r="CR49" s="66" t="s">
        <v>622</v>
      </c>
      <c r="CS49" s="66" t="s">
        <v>622</v>
      </c>
      <c r="CT49" s="66" t="s">
        <v>622</v>
      </c>
      <c r="CU49" s="66" t="s">
        <v>622</v>
      </c>
      <c r="CV49" s="66" t="s">
        <v>622</v>
      </c>
      <c r="CW49" s="66" t="s">
        <v>622</v>
      </c>
      <c r="CX49" s="15" t="s">
        <v>622</v>
      </c>
      <c r="CY49" s="15" t="s">
        <v>622</v>
      </c>
      <c r="CZ49" s="15" t="s">
        <v>622</v>
      </c>
      <c r="DA49" s="15" t="s">
        <v>622</v>
      </c>
      <c r="DB49" s="15" t="s">
        <v>622</v>
      </c>
    </row>
    <row r="50" spans="1:106" s="18" customFormat="1" ht="1.5" hidden="1" customHeight="1">
      <c r="A50" s="14">
        <v>197</v>
      </c>
      <c r="B50" s="15" t="s">
        <v>623</v>
      </c>
      <c r="C50" s="15" t="s">
        <v>623</v>
      </c>
      <c r="D50" s="15" t="s">
        <v>623</v>
      </c>
      <c r="E50" s="15" t="s">
        <v>623</v>
      </c>
      <c r="F50" s="15" t="s">
        <v>623</v>
      </c>
      <c r="G50" s="15" t="s">
        <v>623</v>
      </c>
      <c r="H50" s="15" t="s">
        <v>623</v>
      </c>
      <c r="I50" s="15" t="s">
        <v>623</v>
      </c>
      <c r="J50" s="15" t="s">
        <v>623</v>
      </c>
      <c r="K50" s="15" t="s">
        <v>623</v>
      </c>
      <c r="L50" s="15" t="s">
        <v>623</v>
      </c>
      <c r="M50" s="15" t="s">
        <v>623</v>
      </c>
      <c r="N50" s="15" t="s">
        <v>623</v>
      </c>
      <c r="O50" s="15" t="s">
        <v>623</v>
      </c>
      <c r="P50" s="15" t="s">
        <v>623</v>
      </c>
      <c r="Q50" s="15" t="s">
        <v>623</v>
      </c>
      <c r="R50" s="15" t="s">
        <v>623</v>
      </c>
      <c r="S50" s="15" t="s">
        <v>623</v>
      </c>
      <c r="T50" s="15" t="s">
        <v>623</v>
      </c>
      <c r="U50" s="15" t="s">
        <v>623</v>
      </c>
      <c r="V50" s="15" t="s">
        <v>623</v>
      </c>
      <c r="W50" s="15" t="s">
        <v>623</v>
      </c>
      <c r="X50" s="15" t="s">
        <v>623</v>
      </c>
      <c r="Y50" s="15" t="s">
        <v>623</v>
      </c>
      <c r="Z50" s="66" t="s">
        <v>623</v>
      </c>
      <c r="AA50" s="66" t="s">
        <v>623</v>
      </c>
      <c r="AB50" s="66" t="s">
        <v>623</v>
      </c>
      <c r="AC50" s="66" t="s">
        <v>623</v>
      </c>
      <c r="AD50" s="66" t="s">
        <v>623</v>
      </c>
      <c r="AE50" s="66" t="s">
        <v>623</v>
      </c>
      <c r="AF50" s="66" t="s">
        <v>623</v>
      </c>
      <c r="AG50" s="66" t="s">
        <v>623</v>
      </c>
      <c r="AH50" s="66" t="s">
        <v>623</v>
      </c>
      <c r="AI50" s="66" t="s">
        <v>623</v>
      </c>
      <c r="AJ50" s="16" t="s">
        <v>2</v>
      </c>
      <c r="AK50" s="16" t="s">
        <v>2</v>
      </c>
      <c r="AL50" s="16" t="s">
        <v>2</v>
      </c>
      <c r="AM50" s="16" t="s">
        <v>2</v>
      </c>
      <c r="AN50" s="16" t="s">
        <v>2</v>
      </c>
      <c r="AO50" s="16" t="s">
        <v>2</v>
      </c>
      <c r="AP50" s="16" t="s">
        <v>2</v>
      </c>
      <c r="AQ50" s="16" t="s">
        <v>2</v>
      </c>
      <c r="AR50" s="16" t="s">
        <v>2</v>
      </c>
      <c r="AS50" s="16" t="s">
        <v>2</v>
      </c>
      <c r="AT50" s="17" t="s">
        <v>629</v>
      </c>
      <c r="AU50" s="17" t="s">
        <v>629</v>
      </c>
      <c r="AV50" s="17" t="s">
        <v>629</v>
      </c>
      <c r="AW50" s="17" t="s">
        <v>629</v>
      </c>
      <c r="AX50" s="17" t="s">
        <v>629</v>
      </c>
      <c r="AY50" s="17" t="s">
        <v>629</v>
      </c>
      <c r="AZ50" s="17" t="s">
        <v>629</v>
      </c>
      <c r="BA50" s="17" t="s">
        <v>629</v>
      </c>
      <c r="BB50" s="17" t="s">
        <v>629</v>
      </c>
      <c r="BC50" s="17" t="s">
        <v>629</v>
      </c>
      <c r="BD50" s="17" t="s">
        <v>629</v>
      </c>
      <c r="BE50" s="17" t="s">
        <v>629</v>
      </c>
      <c r="BF50" s="17" t="s">
        <v>629</v>
      </c>
      <c r="BG50" s="17" t="s">
        <v>629</v>
      </c>
      <c r="BH50" s="17" t="s">
        <v>629</v>
      </c>
      <c r="BI50" s="17" t="s">
        <v>629</v>
      </c>
      <c r="BJ50" s="17" t="s">
        <v>629</v>
      </c>
      <c r="BK50" s="16" t="s">
        <v>1</v>
      </c>
      <c r="BL50" s="16" t="s">
        <v>1</v>
      </c>
      <c r="BM50" s="16" t="s">
        <v>1</v>
      </c>
      <c r="BN50" s="16" t="s">
        <v>1</v>
      </c>
      <c r="BO50" s="16" t="s">
        <v>1</v>
      </c>
      <c r="BP50" s="16" t="s">
        <v>1</v>
      </c>
      <c r="BQ50" s="16" t="s">
        <v>1</v>
      </c>
      <c r="BR50" s="16" t="s">
        <v>1</v>
      </c>
      <c r="BS50" s="16" t="s">
        <v>1</v>
      </c>
      <c r="BT50" s="16" t="s">
        <v>1</v>
      </c>
      <c r="BU50" s="16" t="s">
        <v>1</v>
      </c>
      <c r="BV50" s="16" t="s">
        <v>1</v>
      </c>
      <c r="BW50" s="16" t="s">
        <v>1</v>
      </c>
      <c r="BX50" s="16" t="s">
        <v>1</v>
      </c>
      <c r="BY50" s="16" t="s">
        <v>1</v>
      </c>
      <c r="BZ50" s="16" t="s">
        <v>1</v>
      </c>
      <c r="CA50" s="16" t="s">
        <v>1</v>
      </c>
      <c r="CB50" s="16" t="s">
        <v>1</v>
      </c>
      <c r="CC50" s="16" t="s">
        <v>1</v>
      </c>
      <c r="CD50" s="16" t="s">
        <v>1</v>
      </c>
      <c r="CE50" s="16" t="s">
        <v>1</v>
      </c>
      <c r="CF50" s="16" t="s">
        <v>1</v>
      </c>
      <c r="CG50" s="16" t="s">
        <v>1</v>
      </c>
      <c r="CH50" s="16" t="s">
        <v>1</v>
      </c>
      <c r="CI50" s="16" t="s">
        <v>1</v>
      </c>
      <c r="CJ50" s="16" t="s">
        <v>1</v>
      </c>
      <c r="CK50" s="16" t="s">
        <v>1</v>
      </c>
      <c r="CL50" s="16" t="s">
        <v>1</v>
      </c>
      <c r="CM50" s="16" t="s">
        <v>1</v>
      </c>
      <c r="CN50" s="16" t="s">
        <v>1</v>
      </c>
      <c r="CO50" s="66" t="s">
        <v>622</v>
      </c>
      <c r="CP50" s="66" t="s">
        <v>622</v>
      </c>
      <c r="CQ50" s="66" t="s">
        <v>622</v>
      </c>
      <c r="CR50" s="66" t="s">
        <v>622</v>
      </c>
      <c r="CS50" s="66" t="s">
        <v>622</v>
      </c>
      <c r="CT50" s="66" t="s">
        <v>622</v>
      </c>
      <c r="CU50" s="66" t="s">
        <v>622</v>
      </c>
      <c r="CV50" s="66" t="s">
        <v>622</v>
      </c>
      <c r="CW50" s="66" t="s">
        <v>622</v>
      </c>
      <c r="CX50" s="66" t="s">
        <v>622</v>
      </c>
      <c r="CY50" s="15" t="s">
        <v>622</v>
      </c>
      <c r="CZ50" s="15" t="s">
        <v>622</v>
      </c>
      <c r="DA50" s="15" t="s">
        <v>622</v>
      </c>
      <c r="DB50" s="15" t="s">
        <v>622</v>
      </c>
    </row>
    <row r="51" spans="1:106" s="18" customFormat="1" ht="1.5" hidden="1" customHeight="1">
      <c r="A51" s="14">
        <v>198</v>
      </c>
      <c r="B51" s="15" t="s">
        <v>623</v>
      </c>
      <c r="C51" s="15" t="s">
        <v>623</v>
      </c>
      <c r="D51" s="15" t="s">
        <v>623</v>
      </c>
      <c r="E51" s="15" t="s">
        <v>623</v>
      </c>
      <c r="F51" s="15" t="s">
        <v>623</v>
      </c>
      <c r="G51" s="15" t="s">
        <v>623</v>
      </c>
      <c r="H51" s="15" t="s">
        <v>623</v>
      </c>
      <c r="I51" s="15" t="s">
        <v>623</v>
      </c>
      <c r="J51" s="15" t="s">
        <v>623</v>
      </c>
      <c r="K51" s="15" t="s">
        <v>623</v>
      </c>
      <c r="L51" s="15" t="s">
        <v>623</v>
      </c>
      <c r="M51" s="15" t="s">
        <v>623</v>
      </c>
      <c r="N51" s="15" t="s">
        <v>623</v>
      </c>
      <c r="O51" s="15" t="s">
        <v>623</v>
      </c>
      <c r="P51" s="15" t="s">
        <v>623</v>
      </c>
      <c r="Q51" s="15" t="s">
        <v>623</v>
      </c>
      <c r="R51" s="15" t="s">
        <v>623</v>
      </c>
      <c r="S51" s="15" t="s">
        <v>623</v>
      </c>
      <c r="T51" s="15" t="s">
        <v>623</v>
      </c>
      <c r="U51" s="15" t="s">
        <v>623</v>
      </c>
      <c r="V51" s="15" t="s">
        <v>623</v>
      </c>
      <c r="W51" s="15" t="s">
        <v>623</v>
      </c>
      <c r="X51" s="15" t="s">
        <v>623</v>
      </c>
      <c r="Y51" s="15" t="s">
        <v>623</v>
      </c>
      <c r="Z51" s="15" t="s">
        <v>623</v>
      </c>
      <c r="AA51" s="66" t="s">
        <v>623</v>
      </c>
      <c r="AB51" s="66" t="s">
        <v>623</v>
      </c>
      <c r="AC51" s="66" t="s">
        <v>623</v>
      </c>
      <c r="AD51" s="66" t="s">
        <v>623</v>
      </c>
      <c r="AE51" s="66" t="s">
        <v>623</v>
      </c>
      <c r="AF51" s="66" t="s">
        <v>623</v>
      </c>
      <c r="AG51" s="66" t="s">
        <v>623</v>
      </c>
      <c r="AH51" s="66" t="s">
        <v>623</v>
      </c>
      <c r="AI51" s="66" t="s">
        <v>623</v>
      </c>
      <c r="AJ51" s="66" t="s">
        <v>623</v>
      </c>
      <c r="AK51" s="16" t="s">
        <v>2</v>
      </c>
      <c r="AL51" s="16" t="s">
        <v>2</v>
      </c>
      <c r="AM51" s="16" t="s">
        <v>2</v>
      </c>
      <c r="AN51" s="16" t="s">
        <v>2</v>
      </c>
      <c r="AO51" s="16" t="s">
        <v>2</v>
      </c>
      <c r="AP51" s="16" t="s">
        <v>2</v>
      </c>
      <c r="AQ51" s="16" t="s">
        <v>2</v>
      </c>
      <c r="AR51" s="16" t="s">
        <v>2</v>
      </c>
      <c r="AS51" s="16" t="s">
        <v>2</v>
      </c>
      <c r="AT51" s="16" t="s">
        <v>2</v>
      </c>
      <c r="AU51" s="17" t="s">
        <v>629</v>
      </c>
      <c r="AV51" s="17" t="s">
        <v>629</v>
      </c>
      <c r="AW51" s="17" t="s">
        <v>629</v>
      </c>
      <c r="AX51" s="17" t="s">
        <v>629</v>
      </c>
      <c r="AY51" s="17" t="s">
        <v>629</v>
      </c>
      <c r="AZ51" s="17" t="s">
        <v>629</v>
      </c>
      <c r="BA51" s="17" t="s">
        <v>629</v>
      </c>
      <c r="BB51" s="17" t="s">
        <v>629</v>
      </c>
      <c r="BC51" s="17" t="s">
        <v>629</v>
      </c>
      <c r="BD51" s="17" t="s">
        <v>629</v>
      </c>
      <c r="BE51" s="17" t="s">
        <v>629</v>
      </c>
      <c r="BF51" s="17" t="s">
        <v>629</v>
      </c>
      <c r="BG51" s="17" t="s">
        <v>629</v>
      </c>
      <c r="BH51" s="17" t="s">
        <v>629</v>
      </c>
      <c r="BI51" s="17" t="s">
        <v>629</v>
      </c>
      <c r="BJ51" s="17" t="s">
        <v>629</v>
      </c>
      <c r="BK51" s="17" t="s">
        <v>629</v>
      </c>
      <c r="BL51" s="16" t="s">
        <v>1</v>
      </c>
      <c r="BM51" s="16" t="s">
        <v>1</v>
      </c>
      <c r="BN51" s="16" t="s">
        <v>1</v>
      </c>
      <c r="BO51" s="16" t="s">
        <v>1</v>
      </c>
      <c r="BP51" s="16" t="s">
        <v>1</v>
      </c>
      <c r="BQ51" s="16" t="s">
        <v>1</v>
      </c>
      <c r="BR51" s="16" t="s">
        <v>1</v>
      </c>
      <c r="BS51" s="16" t="s">
        <v>1</v>
      </c>
      <c r="BT51" s="16" t="s">
        <v>1</v>
      </c>
      <c r="BU51" s="16" t="s">
        <v>1</v>
      </c>
      <c r="BV51" s="16" t="s">
        <v>1</v>
      </c>
      <c r="BW51" s="16" t="s">
        <v>1</v>
      </c>
      <c r="BX51" s="16" t="s">
        <v>1</v>
      </c>
      <c r="BY51" s="16" t="s">
        <v>1</v>
      </c>
      <c r="BZ51" s="16" t="s">
        <v>1</v>
      </c>
      <c r="CA51" s="16" t="s">
        <v>1</v>
      </c>
      <c r="CB51" s="16" t="s">
        <v>1</v>
      </c>
      <c r="CC51" s="16" t="s">
        <v>1</v>
      </c>
      <c r="CD51" s="16" t="s">
        <v>1</v>
      </c>
      <c r="CE51" s="16" t="s">
        <v>1</v>
      </c>
      <c r="CF51" s="16" t="s">
        <v>1</v>
      </c>
      <c r="CG51" s="16" t="s">
        <v>1</v>
      </c>
      <c r="CH51" s="16" t="s">
        <v>1</v>
      </c>
      <c r="CI51" s="16" t="s">
        <v>1</v>
      </c>
      <c r="CJ51" s="16" t="s">
        <v>1</v>
      </c>
      <c r="CK51" s="16" t="s">
        <v>1</v>
      </c>
      <c r="CL51" s="16" t="s">
        <v>1</v>
      </c>
      <c r="CM51" s="16" t="s">
        <v>1</v>
      </c>
      <c r="CN51" s="16" t="s">
        <v>1</v>
      </c>
      <c r="CO51" s="16" t="s">
        <v>1</v>
      </c>
      <c r="CP51" s="66" t="s">
        <v>622</v>
      </c>
      <c r="CQ51" s="66" t="s">
        <v>622</v>
      </c>
      <c r="CR51" s="66" t="s">
        <v>622</v>
      </c>
      <c r="CS51" s="66" t="s">
        <v>622</v>
      </c>
      <c r="CT51" s="66" t="s">
        <v>622</v>
      </c>
      <c r="CU51" s="66" t="s">
        <v>622</v>
      </c>
      <c r="CV51" s="66" t="s">
        <v>622</v>
      </c>
      <c r="CW51" s="66" t="s">
        <v>622</v>
      </c>
      <c r="CX51" s="66" t="s">
        <v>622</v>
      </c>
      <c r="CY51" s="66" t="s">
        <v>622</v>
      </c>
      <c r="CZ51" s="15" t="s">
        <v>622</v>
      </c>
      <c r="DA51" s="15" t="s">
        <v>622</v>
      </c>
      <c r="DB51" s="15" t="s">
        <v>622</v>
      </c>
    </row>
    <row r="52" spans="1:106" s="18" customFormat="1" ht="1.5" hidden="1" customHeight="1">
      <c r="A52" s="14">
        <v>199</v>
      </c>
      <c r="B52" s="15" t="s">
        <v>623</v>
      </c>
      <c r="C52" s="15" t="s">
        <v>623</v>
      </c>
      <c r="D52" s="15" t="s">
        <v>623</v>
      </c>
      <c r="E52" s="15" t="s">
        <v>623</v>
      </c>
      <c r="F52" s="15" t="s">
        <v>623</v>
      </c>
      <c r="G52" s="15" t="s">
        <v>623</v>
      </c>
      <c r="H52" s="15" t="s">
        <v>623</v>
      </c>
      <c r="I52" s="15" t="s">
        <v>623</v>
      </c>
      <c r="J52" s="15" t="s">
        <v>623</v>
      </c>
      <c r="K52" s="15" t="s">
        <v>623</v>
      </c>
      <c r="L52" s="15" t="s">
        <v>623</v>
      </c>
      <c r="M52" s="15" t="s">
        <v>623</v>
      </c>
      <c r="N52" s="15" t="s">
        <v>623</v>
      </c>
      <c r="O52" s="15" t="s">
        <v>623</v>
      </c>
      <c r="P52" s="15" t="s">
        <v>623</v>
      </c>
      <c r="Q52" s="15" t="s">
        <v>623</v>
      </c>
      <c r="R52" s="15" t="s">
        <v>623</v>
      </c>
      <c r="S52" s="15" t="s">
        <v>623</v>
      </c>
      <c r="T52" s="15" t="s">
        <v>623</v>
      </c>
      <c r="U52" s="15" t="s">
        <v>623</v>
      </c>
      <c r="V52" s="15" t="s">
        <v>623</v>
      </c>
      <c r="W52" s="15" t="s">
        <v>623</v>
      </c>
      <c r="X52" s="15" t="s">
        <v>623</v>
      </c>
      <c r="Y52" s="15" t="s">
        <v>623</v>
      </c>
      <c r="Z52" s="15" t="s">
        <v>623</v>
      </c>
      <c r="AA52" s="15" t="s">
        <v>623</v>
      </c>
      <c r="AB52" s="66" t="s">
        <v>623</v>
      </c>
      <c r="AC52" s="66" t="s">
        <v>623</v>
      </c>
      <c r="AD52" s="66" t="s">
        <v>623</v>
      </c>
      <c r="AE52" s="66" t="s">
        <v>623</v>
      </c>
      <c r="AF52" s="66" t="s">
        <v>623</v>
      </c>
      <c r="AG52" s="66" t="s">
        <v>623</v>
      </c>
      <c r="AH52" s="66" t="s">
        <v>623</v>
      </c>
      <c r="AI52" s="66" t="s">
        <v>623</v>
      </c>
      <c r="AJ52" s="66" t="s">
        <v>623</v>
      </c>
      <c r="AK52" s="66" t="s">
        <v>623</v>
      </c>
      <c r="AL52" s="16" t="s">
        <v>2</v>
      </c>
      <c r="AM52" s="16" t="s">
        <v>2</v>
      </c>
      <c r="AN52" s="16" t="s">
        <v>2</v>
      </c>
      <c r="AO52" s="16" t="s">
        <v>2</v>
      </c>
      <c r="AP52" s="16" t="s">
        <v>2</v>
      </c>
      <c r="AQ52" s="16" t="s">
        <v>2</v>
      </c>
      <c r="AR52" s="16" t="s">
        <v>2</v>
      </c>
      <c r="AS52" s="16" t="s">
        <v>2</v>
      </c>
      <c r="AT52" s="16" t="s">
        <v>2</v>
      </c>
      <c r="AU52" s="16" t="s">
        <v>2</v>
      </c>
      <c r="AV52" s="17" t="s">
        <v>629</v>
      </c>
      <c r="AW52" s="17" t="s">
        <v>629</v>
      </c>
      <c r="AX52" s="17" t="s">
        <v>629</v>
      </c>
      <c r="AY52" s="17" t="s">
        <v>629</v>
      </c>
      <c r="AZ52" s="17" t="s">
        <v>629</v>
      </c>
      <c r="BA52" s="17" t="s">
        <v>629</v>
      </c>
      <c r="BB52" s="17" t="s">
        <v>629</v>
      </c>
      <c r="BC52" s="17" t="s">
        <v>629</v>
      </c>
      <c r="BD52" s="17" t="s">
        <v>629</v>
      </c>
      <c r="BE52" s="17" t="s">
        <v>629</v>
      </c>
      <c r="BF52" s="17" t="s">
        <v>629</v>
      </c>
      <c r="BG52" s="17" t="s">
        <v>629</v>
      </c>
      <c r="BH52" s="17" t="s">
        <v>629</v>
      </c>
      <c r="BI52" s="17" t="s">
        <v>629</v>
      </c>
      <c r="BJ52" s="17" t="s">
        <v>629</v>
      </c>
      <c r="BK52" s="17" t="s">
        <v>629</v>
      </c>
      <c r="BL52" s="17" t="s">
        <v>629</v>
      </c>
      <c r="BM52" s="16" t="s">
        <v>1</v>
      </c>
      <c r="BN52" s="16" t="s">
        <v>1</v>
      </c>
      <c r="BO52" s="16" t="s">
        <v>1</v>
      </c>
      <c r="BP52" s="16" t="s">
        <v>1</v>
      </c>
      <c r="BQ52" s="16" t="s">
        <v>1</v>
      </c>
      <c r="BR52" s="16" t="s">
        <v>1</v>
      </c>
      <c r="BS52" s="16" t="s">
        <v>1</v>
      </c>
      <c r="BT52" s="16" t="s">
        <v>1</v>
      </c>
      <c r="BU52" s="16" t="s">
        <v>1</v>
      </c>
      <c r="BV52" s="16" t="s">
        <v>1</v>
      </c>
      <c r="BW52" s="16" t="s">
        <v>1</v>
      </c>
      <c r="BX52" s="16" t="s">
        <v>1</v>
      </c>
      <c r="BY52" s="16" t="s">
        <v>1</v>
      </c>
      <c r="BZ52" s="16" t="s">
        <v>1</v>
      </c>
      <c r="CA52" s="16" t="s">
        <v>1</v>
      </c>
      <c r="CB52" s="16" t="s">
        <v>1</v>
      </c>
      <c r="CC52" s="16" t="s">
        <v>1</v>
      </c>
      <c r="CD52" s="16" t="s">
        <v>1</v>
      </c>
      <c r="CE52" s="16" t="s">
        <v>1</v>
      </c>
      <c r="CF52" s="16" t="s">
        <v>1</v>
      </c>
      <c r="CG52" s="16" t="s">
        <v>1</v>
      </c>
      <c r="CH52" s="16" t="s">
        <v>1</v>
      </c>
      <c r="CI52" s="16" t="s">
        <v>1</v>
      </c>
      <c r="CJ52" s="16" t="s">
        <v>1</v>
      </c>
      <c r="CK52" s="16" t="s">
        <v>1</v>
      </c>
      <c r="CL52" s="16" t="s">
        <v>1</v>
      </c>
      <c r="CM52" s="16" t="s">
        <v>1</v>
      </c>
      <c r="CN52" s="16" t="s">
        <v>1</v>
      </c>
      <c r="CO52" s="16" t="s">
        <v>1</v>
      </c>
      <c r="CP52" s="16" t="s">
        <v>1</v>
      </c>
      <c r="CQ52" s="66" t="s">
        <v>622</v>
      </c>
      <c r="CR52" s="66" t="s">
        <v>622</v>
      </c>
      <c r="CS52" s="66" t="s">
        <v>622</v>
      </c>
      <c r="CT52" s="66" t="s">
        <v>622</v>
      </c>
      <c r="CU52" s="66" t="s">
        <v>622</v>
      </c>
      <c r="CV52" s="66" t="s">
        <v>622</v>
      </c>
      <c r="CW52" s="66" t="s">
        <v>622</v>
      </c>
      <c r="CX52" s="66" t="s">
        <v>622</v>
      </c>
      <c r="CY52" s="66" t="s">
        <v>622</v>
      </c>
      <c r="CZ52" s="66" t="s">
        <v>622</v>
      </c>
      <c r="DA52" s="15" t="s">
        <v>622</v>
      </c>
      <c r="DB52" s="15" t="s">
        <v>622</v>
      </c>
    </row>
    <row r="53" spans="1:106" s="18" customFormat="1" ht="1.5" hidden="1" customHeight="1">
      <c r="A53" s="14">
        <v>200</v>
      </c>
      <c r="B53" s="15" t="s">
        <v>623</v>
      </c>
      <c r="C53" s="15" t="s">
        <v>623</v>
      </c>
      <c r="D53" s="15" t="s">
        <v>623</v>
      </c>
      <c r="E53" s="15" t="s">
        <v>623</v>
      </c>
      <c r="F53" s="15" t="s">
        <v>623</v>
      </c>
      <c r="G53" s="15" t="s">
        <v>623</v>
      </c>
      <c r="H53" s="15" t="s">
        <v>623</v>
      </c>
      <c r="I53" s="15" t="s">
        <v>623</v>
      </c>
      <c r="J53" s="15" t="s">
        <v>623</v>
      </c>
      <c r="K53" s="15" t="s">
        <v>623</v>
      </c>
      <c r="L53" s="15" t="s">
        <v>623</v>
      </c>
      <c r="M53" s="15" t="s">
        <v>623</v>
      </c>
      <c r="N53" s="15" t="s">
        <v>623</v>
      </c>
      <c r="O53" s="15" t="s">
        <v>623</v>
      </c>
      <c r="P53" s="15" t="s">
        <v>623</v>
      </c>
      <c r="Q53" s="15" t="s">
        <v>623</v>
      </c>
      <c r="R53" s="15" t="s">
        <v>623</v>
      </c>
      <c r="S53" s="15" t="s">
        <v>623</v>
      </c>
      <c r="T53" s="15" t="s">
        <v>623</v>
      </c>
      <c r="U53" s="15" t="s">
        <v>623</v>
      </c>
      <c r="V53" s="15" t="s">
        <v>623</v>
      </c>
      <c r="W53" s="15" t="s">
        <v>623</v>
      </c>
      <c r="X53" s="15" t="s">
        <v>623</v>
      </c>
      <c r="Y53" s="15" t="s">
        <v>623</v>
      </c>
      <c r="Z53" s="15" t="s">
        <v>623</v>
      </c>
      <c r="AA53" s="15" t="s">
        <v>623</v>
      </c>
      <c r="AB53" s="15" t="s">
        <v>623</v>
      </c>
      <c r="AC53" s="66" t="s">
        <v>623</v>
      </c>
      <c r="AD53" s="66" t="s">
        <v>623</v>
      </c>
      <c r="AE53" s="66" t="s">
        <v>623</v>
      </c>
      <c r="AF53" s="66" t="s">
        <v>623</v>
      </c>
      <c r="AG53" s="66" t="s">
        <v>623</v>
      </c>
      <c r="AH53" s="66" t="s">
        <v>623</v>
      </c>
      <c r="AI53" s="66" t="s">
        <v>623</v>
      </c>
      <c r="AJ53" s="66" t="s">
        <v>623</v>
      </c>
      <c r="AK53" s="66" t="s">
        <v>623</v>
      </c>
      <c r="AL53" s="66" t="s">
        <v>623</v>
      </c>
      <c r="AM53" s="16" t="s">
        <v>2</v>
      </c>
      <c r="AN53" s="16" t="s">
        <v>2</v>
      </c>
      <c r="AO53" s="16" t="s">
        <v>2</v>
      </c>
      <c r="AP53" s="16" t="s">
        <v>2</v>
      </c>
      <c r="AQ53" s="16" t="s">
        <v>2</v>
      </c>
      <c r="AR53" s="16" t="s">
        <v>2</v>
      </c>
      <c r="AS53" s="16" t="s">
        <v>2</v>
      </c>
      <c r="AT53" s="16" t="s">
        <v>2</v>
      </c>
      <c r="AU53" s="16" t="s">
        <v>2</v>
      </c>
      <c r="AV53" s="16" t="s">
        <v>2</v>
      </c>
      <c r="AW53" s="17" t="s">
        <v>629</v>
      </c>
      <c r="AX53" s="17" t="s">
        <v>629</v>
      </c>
      <c r="AY53" s="17" t="s">
        <v>629</v>
      </c>
      <c r="AZ53" s="17" t="s">
        <v>629</v>
      </c>
      <c r="BA53" s="17" t="s">
        <v>629</v>
      </c>
      <c r="BB53" s="17" t="s">
        <v>629</v>
      </c>
      <c r="BC53" s="17" t="s">
        <v>629</v>
      </c>
      <c r="BD53" s="17" t="s">
        <v>629</v>
      </c>
      <c r="BE53" s="17" t="s">
        <v>629</v>
      </c>
      <c r="BF53" s="17" t="s">
        <v>629</v>
      </c>
      <c r="BG53" s="17" t="s">
        <v>629</v>
      </c>
      <c r="BH53" s="17" t="s">
        <v>629</v>
      </c>
      <c r="BI53" s="17" t="s">
        <v>629</v>
      </c>
      <c r="BJ53" s="17" t="s">
        <v>629</v>
      </c>
      <c r="BK53" s="17" t="s">
        <v>629</v>
      </c>
      <c r="BL53" s="17" t="s">
        <v>629</v>
      </c>
      <c r="BM53" s="17" t="s">
        <v>629</v>
      </c>
      <c r="BN53" s="16" t="s">
        <v>1</v>
      </c>
      <c r="BO53" s="16" t="s">
        <v>1</v>
      </c>
      <c r="BP53" s="16" t="s">
        <v>1</v>
      </c>
      <c r="BQ53" s="16" t="s">
        <v>1</v>
      </c>
      <c r="BR53" s="16" t="s">
        <v>1</v>
      </c>
      <c r="BS53" s="16" t="s">
        <v>1</v>
      </c>
      <c r="BT53" s="16" t="s">
        <v>1</v>
      </c>
      <c r="BU53" s="16" t="s">
        <v>1</v>
      </c>
      <c r="BV53" s="16" t="s">
        <v>1</v>
      </c>
      <c r="BW53" s="16" t="s">
        <v>1</v>
      </c>
      <c r="BX53" s="16" t="s">
        <v>1</v>
      </c>
      <c r="BY53" s="16" t="s">
        <v>1</v>
      </c>
      <c r="BZ53" s="16" t="s">
        <v>1</v>
      </c>
      <c r="CA53" s="16" t="s">
        <v>1</v>
      </c>
      <c r="CB53" s="16" t="s">
        <v>1</v>
      </c>
      <c r="CC53" s="16" t="s">
        <v>1</v>
      </c>
      <c r="CD53" s="16" t="s">
        <v>1</v>
      </c>
      <c r="CE53" s="16" t="s">
        <v>1</v>
      </c>
      <c r="CF53" s="16" t="s">
        <v>1</v>
      </c>
      <c r="CG53" s="16" t="s">
        <v>1</v>
      </c>
      <c r="CH53" s="16" t="s">
        <v>1</v>
      </c>
      <c r="CI53" s="16" t="s">
        <v>1</v>
      </c>
      <c r="CJ53" s="16" t="s">
        <v>1</v>
      </c>
      <c r="CK53" s="16" t="s">
        <v>1</v>
      </c>
      <c r="CL53" s="16" t="s">
        <v>1</v>
      </c>
      <c r="CM53" s="16" t="s">
        <v>1</v>
      </c>
      <c r="CN53" s="16" t="s">
        <v>1</v>
      </c>
      <c r="CO53" s="16" t="s">
        <v>1</v>
      </c>
      <c r="CP53" s="16" t="s">
        <v>1</v>
      </c>
      <c r="CQ53" s="16" t="s">
        <v>1</v>
      </c>
      <c r="CR53" s="66" t="s">
        <v>622</v>
      </c>
      <c r="CS53" s="66" t="s">
        <v>622</v>
      </c>
      <c r="CT53" s="66" t="s">
        <v>622</v>
      </c>
      <c r="CU53" s="66" t="s">
        <v>622</v>
      </c>
      <c r="CV53" s="66" t="s">
        <v>622</v>
      </c>
      <c r="CW53" s="66" t="s">
        <v>622</v>
      </c>
      <c r="CX53" s="66" t="s">
        <v>622</v>
      </c>
      <c r="CY53" s="66" t="s">
        <v>622</v>
      </c>
      <c r="CZ53" s="66" t="s">
        <v>622</v>
      </c>
      <c r="DA53" s="66" t="s">
        <v>622</v>
      </c>
      <c r="DB53" s="15" t="s">
        <v>622</v>
      </c>
    </row>
    <row r="54" spans="1:106" s="18" customFormat="1" ht="1.5" hidden="1" customHeight="1">
      <c r="A54" s="14">
        <v>201</v>
      </c>
      <c r="B54" s="15" t="s">
        <v>623</v>
      </c>
      <c r="C54" s="15" t="s">
        <v>623</v>
      </c>
      <c r="D54" s="15" t="s">
        <v>623</v>
      </c>
      <c r="E54" s="15" t="s">
        <v>623</v>
      </c>
      <c r="F54" s="15" t="s">
        <v>623</v>
      </c>
      <c r="G54" s="15" t="s">
        <v>623</v>
      </c>
      <c r="H54" s="15" t="s">
        <v>623</v>
      </c>
      <c r="I54" s="15" t="s">
        <v>623</v>
      </c>
      <c r="J54" s="15" t="s">
        <v>623</v>
      </c>
      <c r="K54" s="15" t="s">
        <v>623</v>
      </c>
      <c r="L54" s="15" t="s">
        <v>623</v>
      </c>
      <c r="M54" s="15" t="s">
        <v>623</v>
      </c>
      <c r="N54" s="15" t="s">
        <v>623</v>
      </c>
      <c r="O54" s="15" t="s">
        <v>623</v>
      </c>
      <c r="P54" s="15" t="s">
        <v>623</v>
      </c>
      <c r="Q54" s="15" t="s">
        <v>623</v>
      </c>
      <c r="R54" s="15" t="s">
        <v>623</v>
      </c>
      <c r="S54" s="15" t="s">
        <v>623</v>
      </c>
      <c r="T54" s="15" t="s">
        <v>623</v>
      </c>
      <c r="U54" s="15" t="s">
        <v>623</v>
      </c>
      <c r="V54" s="15" t="s">
        <v>623</v>
      </c>
      <c r="W54" s="15" t="s">
        <v>623</v>
      </c>
      <c r="X54" s="15" t="s">
        <v>623</v>
      </c>
      <c r="Y54" s="15" t="s">
        <v>623</v>
      </c>
      <c r="Z54" s="15" t="s">
        <v>623</v>
      </c>
      <c r="AA54" s="15" t="s">
        <v>623</v>
      </c>
      <c r="AB54" s="15" t="s">
        <v>623</v>
      </c>
      <c r="AC54" s="15" t="s">
        <v>623</v>
      </c>
      <c r="AD54" s="66" t="s">
        <v>623</v>
      </c>
      <c r="AE54" s="66" t="s">
        <v>623</v>
      </c>
      <c r="AF54" s="66" t="s">
        <v>623</v>
      </c>
      <c r="AG54" s="66" t="s">
        <v>623</v>
      </c>
      <c r="AH54" s="66" t="s">
        <v>623</v>
      </c>
      <c r="AI54" s="66" t="s">
        <v>623</v>
      </c>
      <c r="AJ54" s="66" t="s">
        <v>623</v>
      </c>
      <c r="AK54" s="66" t="s">
        <v>623</v>
      </c>
      <c r="AL54" s="66" t="s">
        <v>623</v>
      </c>
      <c r="AM54" s="66" t="s">
        <v>623</v>
      </c>
      <c r="AN54" s="16" t="s">
        <v>2</v>
      </c>
      <c r="AO54" s="16" t="s">
        <v>2</v>
      </c>
      <c r="AP54" s="16" t="s">
        <v>2</v>
      </c>
      <c r="AQ54" s="16" t="s">
        <v>2</v>
      </c>
      <c r="AR54" s="16" t="s">
        <v>2</v>
      </c>
      <c r="AS54" s="16" t="s">
        <v>2</v>
      </c>
      <c r="AT54" s="16" t="s">
        <v>2</v>
      </c>
      <c r="AU54" s="16" t="s">
        <v>2</v>
      </c>
      <c r="AV54" s="16" t="s">
        <v>2</v>
      </c>
      <c r="AW54" s="16" t="s">
        <v>2</v>
      </c>
      <c r="AX54" s="17" t="s">
        <v>629</v>
      </c>
      <c r="AY54" s="17" t="s">
        <v>629</v>
      </c>
      <c r="AZ54" s="17" t="s">
        <v>629</v>
      </c>
      <c r="BA54" s="17" t="s">
        <v>629</v>
      </c>
      <c r="BB54" s="17" t="s">
        <v>629</v>
      </c>
      <c r="BC54" s="17" t="s">
        <v>629</v>
      </c>
      <c r="BD54" s="17" t="s">
        <v>629</v>
      </c>
      <c r="BE54" s="17" t="s">
        <v>629</v>
      </c>
      <c r="BF54" s="17" t="s">
        <v>629</v>
      </c>
      <c r="BG54" s="17" t="s">
        <v>629</v>
      </c>
      <c r="BH54" s="17" t="s">
        <v>629</v>
      </c>
      <c r="BI54" s="17" t="s">
        <v>629</v>
      </c>
      <c r="BJ54" s="17" t="s">
        <v>629</v>
      </c>
      <c r="BK54" s="17" t="s">
        <v>629</v>
      </c>
      <c r="BL54" s="17" t="s">
        <v>629</v>
      </c>
      <c r="BM54" s="17" t="s">
        <v>629</v>
      </c>
      <c r="BN54" s="17" t="s">
        <v>629</v>
      </c>
      <c r="BO54" s="16" t="s">
        <v>1</v>
      </c>
      <c r="BP54" s="16" t="s">
        <v>1</v>
      </c>
      <c r="BQ54" s="16" t="s">
        <v>1</v>
      </c>
      <c r="BR54" s="16" t="s">
        <v>1</v>
      </c>
      <c r="BS54" s="16" t="s">
        <v>1</v>
      </c>
      <c r="BT54" s="16" t="s">
        <v>1</v>
      </c>
      <c r="BU54" s="16" t="s">
        <v>1</v>
      </c>
      <c r="BV54" s="16" t="s">
        <v>1</v>
      </c>
      <c r="BW54" s="16" t="s">
        <v>1</v>
      </c>
      <c r="BX54" s="16" t="s">
        <v>1</v>
      </c>
      <c r="BY54" s="16" t="s">
        <v>1</v>
      </c>
      <c r="BZ54" s="16" t="s">
        <v>1</v>
      </c>
      <c r="CA54" s="16" t="s">
        <v>1</v>
      </c>
      <c r="CB54" s="16" t="s">
        <v>1</v>
      </c>
      <c r="CC54" s="16" t="s">
        <v>1</v>
      </c>
      <c r="CD54" s="16" t="s">
        <v>1</v>
      </c>
      <c r="CE54" s="16" t="s">
        <v>1</v>
      </c>
      <c r="CF54" s="16" t="s">
        <v>1</v>
      </c>
      <c r="CG54" s="16" t="s">
        <v>1</v>
      </c>
      <c r="CH54" s="16" t="s">
        <v>1</v>
      </c>
      <c r="CI54" s="16" t="s">
        <v>1</v>
      </c>
      <c r="CJ54" s="16" t="s">
        <v>1</v>
      </c>
      <c r="CK54" s="16" t="s">
        <v>1</v>
      </c>
      <c r="CL54" s="16" t="s">
        <v>1</v>
      </c>
      <c r="CM54" s="16" t="s">
        <v>1</v>
      </c>
      <c r="CN54" s="16" t="s">
        <v>1</v>
      </c>
      <c r="CO54" s="16" t="s">
        <v>1</v>
      </c>
      <c r="CP54" s="16" t="s">
        <v>1</v>
      </c>
      <c r="CQ54" s="16" t="s">
        <v>1</v>
      </c>
      <c r="CR54" s="16" t="s">
        <v>1</v>
      </c>
      <c r="CS54" s="66" t="s">
        <v>622</v>
      </c>
      <c r="CT54" s="66" t="s">
        <v>622</v>
      </c>
      <c r="CU54" s="66" t="s">
        <v>622</v>
      </c>
      <c r="CV54" s="66" t="s">
        <v>622</v>
      </c>
      <c r="CW54" s="66" t="s">
        <v>622</v>
      </c>
      <c r="CX54" s="66" t="s">
        <v>622</v>
      </c>
      <c r="CY54" s="66" t="s">
        <v>622</v>
      </c>
      <c r="CZ54" s="66" t="s">
        <v>622</v>
      </c>
      <c r="DA54" s="66" t="s">
        <v>622</v>
      </c>
      <c r="DB54" s="66" t="s">
        <v>622</v>
      </c>
    </row>
    <row r="55" spans="1:106" s="18" customFormat="1" ht="1.5" hidden="1" customHeight="1">
      <c r="A55" s="14">
        <v>202</v>
      </c>
      <c r="B55" s="15" t="s">
        <v>623</v>
      </c>
      <c r="C55" s="15" t="s">
        <v>623</v>
      </c>
      <c r="D55" s="15" t="s">
        <v>623</v>
      </c>
      <c r="E55" s="15" t="s">
        <v>623</v>
      </c>
      <c r="F55" s="15" t="s">
        <v>623</v>
      </c>
      <c r="G55" s="15" t="s">
        <v>623</v>
      </c>
      <c r="H55" s="15" t="s">
        <v>623</v>
      </c>
      <c r="I55" s="15" t="s">
        <v>623</v>
      </c>
      <c r="J55" s="15" t="s">
        <v>623</v>
      </c>
      <c r="K55" s="15" t="s">
        <v>623</v>
      </c>
      <c r="L55" s="15" t="s">
        <v>623</v>
      </c>
      <c r="M55" s="15" t="s">
        <v>623</v>
      </c>
      <c r="N55" s="15" t="s">
        <v>623</v>
      </c>
      <c r="O55" s="15" t="s">
        <v>623</v>
      </c>
      <c r="P55" s="15" t="s">
        <v>623</v>
      </c>
      <c r="Q55" s="15" t="s">
        <v>623</v>
      </c>
      <c r="R55" s="15" t="s">
        <v>623</v>
      </c>
      <c r="S55" s="15" t="s">
        <v>623</v>
      </c>
      <c r="T55" s="15" t="s">
        <v>623</v>
      </c>
      <c r="U55" s="15" t="s">
        <v>623</v>
      </c>
      <c r="V55" s="15" t="s">
        <v>623</v>
      </c>
      <c r="W55" s="15" t="s">
        <v>623</v>
      </c>
      <c r="X55" s="15" t="s">
        <v>623</v>
      </c>
      <c r="Y55" s="15" t="s">
        <v>623</v>
      </c>
      <c r="Z55" s="15" t="s">
        <v>623</v>
      </c>
      <c r="AA55" s="15" t="s">
        <v>623</v>
      </c>
      <c r="AB55" s="15" t="s">
        <v>623</v>
      </c>
      <c r="AC55" s="15" t="s">
        <v>623</v>
      </c>
      <c r="AD55" s="15" t="s">
        <v>623</v>
      </c>
      <c r="AE55" s="66" t="s">
        <v>623</v>
      </c>
      <c r="AF55" s="66" t="s">
        <v>623</v>
      </c>
      <c r="AG55" s="66" t="s">
        <v>623</v>
      </c>
      <c r="AH55" s="66" t="s">
        <v>623</v>
      </c>
      <c r="AI55" s="66" t="s">
        <v>623</v>
      </c>
      <c r="AJ55" s="66" t="s">
        <v>623</v>
      </c>
      <c r="AK55" s="66" t="s">
        <v>623</v>
      </c>
      <c r="AL55" s="66" t="s">
        <v>623</v>
      </c>
      <c r="AM55" s="66" t="s">
        <v>623</v>
      </c>
      <c r="AN55" s="66" t="s">
        <v>623</v>
      </c>
      <c r="AO55" s="16" t="s">
        <v>2</v>
      </c>
      <c r="AP55" s="16" t="s">
        <v>2</v>
      </c>
      <c r="AQ55" s="16" t="s">
        <v>2</v>
      </c>
      <c r="AR55" s="16" t="s">
        <v>2</v>
      </c>
      <c r="AS55" s="16" t="s">
        <v>2</v>
      </c>
      <c r="AT55" s="16" t="s">
        <v>2</v>
      </c>
      <c r="AU55" s="16" t="s">
        <v>2</v>
      </c>
      <c r="AV55" s="16" t="s">
        <v>2</v>
      </c>
      <c r="AW55" s="16" t="s">
        <v>2</v>
      </c>
      <c r="AX55" s="16" t="s">
        <v>2</v>
      </c>
      <c r="AY55" s="17" t="s">
        <v>629</v>
      </c>
      <c r="AZ55" s="17" t="s">
        <v>629</v>
      </c>
      <c r="BA55" s="17" t="s">
        <v>629</v>
      </c>
      <c r="BB55" s="17" t="s">
        <v>629</v>
      </c>
      <c r="BC55" s="17" t="s">
        <v>629</v>
      </c>
      <c r="BD55" s="17" t="s">
        <v>629</v>
      </c>
      <c r="BE55" s="17" t="s">
        <v>629</v>
      </c>
      <c r="BF55" s="17" t="s">
        <v>629</v>
      </c>
      <c r="BG55" s="17" t="s">
        <v>629</v>
      </c>
      <c r="BH55" s="17" t="s">
        <v>629</v>
      </c>
      <c r="BI55" s="17" t="s">
        <v>629</v>
      </c>
      <c r="BJ55" s="17" t="s">
        <v>629</v>
      </c>
      <c r="BK55" s="17" t="s">
        <v>629</v>
      </c>
      <c r="BL55" s="17" t="s">
        <v>629</v>
      </c>
      <c r="BM55" s="17" t="s">
        <v>629</v>
      </c>
      <c r="BN55" s="17" t="s">
        <v>629</v>
      </c>
      <c r="BO55" s="17" t="s">
        <v>629</v>
      </c>
      <c r="BP55" s="16" t="s">
        <v>1</v>
      </c>
      <c r="BQ55" s="16" t="s">
        <v>1</v>
      </c>
      <c r="BR55" s="16" t="s">
        <v>1</v>
      </c>
      <c r="BS55" s="16" t="s">
        <v>1</v>
      </c>
      <c r="BT55" s="16" t="s">
        <v>1</v>
      </c>
      <c r="BU55" s="16" t="s">
        <v>1</v>
      </c>
      <c r="BV55" s="16" t="s">
        <v>1</v>
      </c>
      <c r="BW55" s="16" t="s">
        <v>1</v>
      </c>
      <c r="BX55" s="16" t="s">
        <v>1</v>
      </c>
      <c r="BY55" s="16" t="s">
        <v>1</v>
      </c>
      <c r="BZ55" s="16" t="s">
        <v>1</v>
      </c>
      <c r="CA55" s="16" t="s">
        <v>1</v>
      </c>
      <c r="CB55" s="16" t="s">
        <v>1</v>
      </c>
      <c r="CC55" s="16" t="s">
        <v>1</v>
      </c>
      <c r="CD55" s="16" t="s">
        <v>1</v>
      </c>
      <c r="CE55" s="16" t="s">
        <v>1</v>
      </c>
      <c r="CF55" s="16" t="s">
        <v>1</v>
      </c>
      <c r="CG55" s="16" t="s">
        <v>1</v>
      </c>
      <c r="CH55" s="16" t="s">
        <v>1</v>
      </c>
      <c r="CI55" s="16" t="s">
        <v>1</v>
      </c>
      <c r="CJ55" s="16" t="s">
        <v>1</v>
      </c>
      <c r="CK55" s="16" t="s">
        <v>1</v>
      </c>
      <c r="CL55" s="16" t="s">
        <v>1</v>
      </c>
      <c r="CM55" s="16" t="s">
        <v>1</v>
      </c>
      <c r="CN55" s="16" t="s">
        <v>1</v>
      </c>
      <c r="CO55" s="16" t="s">
        <v>1</v>
      </c>
      <c r="CP55" s="16" t="s">
        <v>1</v>
      </c>
      <c r="CQ55" s="16" t="s">
        <v>1</v>
      </c>
      <c r="CR55" s="16" t="s">
        <v>1</v>
      </c>
      <c r="CS55" s="16" t="s">
        <v>1</v>
      </c>
      <c r="CT55" s="66" t="s">
        <v>622</v>
      </c>
      <c r="CU55" s="66" t="s">
        <v>622</v>
      </c>
      <c r="CV55" s="66" t="s">
        <v>622</v>
      </c>
      <c r="CW55" s="66" t="s">
        <v>622</v>
      </c>
      <c r="CX55" s="66" t="s">
        <v>622</v>
      </c>
      <c r="CY55" s="66" t="s">
        <v>622</v>
      </c>
      <c r="CZ55" s="66" t="s">
        <v>622</v>
      </c>
      <c r="DA55" s="66" t="s">
        <v>622</v>
      </c>
      <c r="DB55" s="66" t="s">
        <v>622</v>
      </c>
    </row>
    <row r="56" spans="1:106" s="18" customFormat="1" ht="1.5" hidden="1" customHeight="1">
      <c r="A56" s="14">
        <v>203</v>
      </c>
      <c r="B56" s="15" t="s">
        <v>623</v>
      </c>
      <c r="C56" s="15" t="s">
        <v>623</v>
      </c>
      <c r="D56" s="15" t="s">
        <v>623</v>
      </c>
      <c r="E56" s="15" t="s">
        <v>623</v>
      </c>
      <c r="F56" s="15" t="s">
        <v>623</v>
      </c>
      <c r="G56" s="15" t="s">
        <v>623</v>
      </c>
      <c r="H56" s="15" t="s">
        <v>623</v>
      </c>
      <c r="I56" s="15" t="s">
        <v>623</v>
      </c>
      <c r="J56" s="15" t="s">
        <v>623</v>
      </c>
      <c r="K56" s="15" t="s">
        <v>623</v>
      </c>
      <c r="L56" s="15" t="s">
        <v>623</v>
      </c>
      <c r="M56" s="15" t="s">
        <v>623</v>
      </c>
      <c r="N56" s="15" t="s">
        <v>623</v>
      </c>
      <c r="O56" s="15" t="s">
        <v>623</v>
      </c>
      <c r="P56" s="15" t="s">
        <v>623</v>
      </c>
      <c r="Q56" s="15" t="s">
        <v>623</v>
      </c>
      <c r="R56" s="15" t="s">
        <v>623</v>
      </c>
      <c r="S56" s="15" t="s">
        <v>623</v>
      </c>
      <c r="T56" s="15" t="s">
        <v>623</v>
      </c>
      <c r="U56" s="15" t="s">
        <v>623</v>
      </c>
      <c r="V56" s="15" t="s">
        <v>623</v>
      </c>
      <c r="W56" s="15" t="s">
        <v>623</v>
      </c>
      <c r="X56" s="15" t="s">
        <v>623</v>
      </c>
      <c r="Y56" s="15" t="s">
        <v>623</v>
      </c>
      <c r="Z56" s="15" t="s">
        <v>623</v>
      </c>
      <c r="AA56" s="15" t="s">
        <v>623</v>
      </c>
      <c r="AB56" s="15" t="s">
        <v>623</v>
      </c>
      <c r="AC56" s="15" t="s">
        <v>623</v>
      </c>
      <c r="AD56" s="15" t="s">
        <v>623</v>
      </c>
      <c r="AE56" s="15" t="s">
        <v>623</v>
      </c>
      <c r="AF56" s="66" t="s">
        <v>623</v>
      </c>
      <c r="AG56" s="66" t="s">
        <v>623</v>
      </c>
      <c r="AH56" s="66" t="s">
        <v>623</v>
      </c>
      <c r="AI56" s="66" t="s">
        <v>623</v>
      </c>
      <c r="AJ56" s="66" t="s">
        <v>623</v>
      </c>
      <c r="AK56" s="66" t="s">
        <v>623</v>
      </c>
      <c r="AL56" s="66" t="s">
        <v>623</v>
      </c>
      <c r="AM56" s="66" t="s">
        <v>623</v>
      </c>
      <c r="AN56" s="66" t="s">
        <v>623</v>
      </c>
      <c r="AO56" s="66" t="s">
        <v>623</v>
      </c>
      <c r="AP56" s="16" t="s">
        <v>2</v>
      </c>
      <c r="AQ56" s="16" t="s">
        <v>2</v>
      </c>
      <c r="AR56" s="16" t="s">
        <v>2</v>
      </c>
      <c r="AS56" s="16" t="s">
        <v>2</v>
      </c>
      <c r="AT56" s="16" t="s">
        <v>2</v>
      </c>
      <c r="AU56" s="16" t="s">
        <v>2</v>
      </c>
      <c r="AV56" s="16" t="s">
        <v>2</v>
      </c>
      <c r="AW56" s="16" t="s">
        <v>2</v>
      </c>
      <c r="AX56" s="16" t="s">
        <v>2</v>
      </c>
      <c r="AY56" s="16" t="s">
        <v>2</v>
      </c>
      <c r="AZ56" s="17" t="s">
        <v>629</v>
      </c>
      <c r="BA56" s="17" t="s">
        <v>629</v>
      </c>
      <c r="BB56" s="17" t="s">
        <v>629</v>
      </c>
      <c r="BC56" s="17" t="s">
        <v>629</v>
      </c>
      <c r="BD56" s="17" t="s">
        <v>629</v>
      </c>
      <c r="BE56" s="17" t="s">
        <v>629</v>
      </c>
      <c r="BF56" s="17" t="s">
        <v>629</v>
      </c>
      <c r="BG56" s="17" t="s">
        <v>629</v>
      </c>
      <c r="BH56" s="17" t="s">
        <v>629</v>
      </c>
      <c r="BI56" s="17" t="s">
        <v>629</v>
      </c>
      <c r="BJ56" s="17" t="s">
        <v>629</v>
      </c>
      <c r="BK56" s="17" t="s">
        <v>629</v>
      </c>
      <c r="BL56" s="17" t="s">
        <v>629</v>
      </c>
      <c r="BM56" s="17" t="s">
        <v>629</v>
      </c>
      <c r="BN56" s="17" t="s">
        <v>629</v>
      </c>
      <c r="BO56" s="17" t="s">
        <v>629</v>
      </c>
      <c r="BP56" s="17" t="s">
        <v>629</v>
      </c>
      <c r="BQ56" s="16" t="s">
        <v>1</v>
      </c>
      <c r="BR56" s="16" t="s">
        <v>1</v>
      </c>
      <c r="BS56" s="16" t="s">
        <v>1</v>
      </c>
      <c r="BT56" s="16" t="s">
        <v>1</v>
      </c>
      <c r="BU56" s="16" t="s">
        <v>1</v>
      </c>
      <c r="BV56" s="16" t="s">
        <v>1</v>
      </c>
      <c r="BW56" s="16" t="s">
        <v>1</v>
      </c>
      <c r="BX56" s="16" t="s">
        <v>1</v>
      </c>
      <c r="BY56" s="16" t="s">
        <v>1</v>
      </c>
      <c r="BZ56" s="16" t="s">
        <v>1</v>
      </c>
      <c r="CA56" s="16" t="s">
        <v>1</v>
      </c>
      <c r="CB56" s="16" t="s">
        <v>1</v>
      </c>
      <c r="CC56" s="16" t="s">
        <v>1</v>
      </c>
      <c r="CD56" s="16" t="s">
        <v>1</v>
      </c>
      <c r="CE56" s="16" t="s">
        <v>1</v>
      </c>
      <c r="CF56" s="16" t="s">
        <v>1</v>
      </c>
      <c r="CG56" s="16" t="s">
        <v>1</v>
      </c>
      <c r="CH56" s="16" t="s">
        <v>1</v>
      </c>
      <c r="CI56" s="16" t="s">
        <v>1</v>
      </c>
      <c r="CJ56" s="16" t="s">
        <v>1</v>
      </c>
      <c r="CK56" s="16" t="s">
        <v>1</v>
      </c>
      <c r="CL56" s="16" t="s">
        <v>1</v>
      </c>
      <c r="CM56" s="16" t="s">
        <v>1</v>
      </c>
      <c r="CN56" s="16" t="s">
        <v>1</v>
      </c>
      <c r="CO56" s="16" t="s">
        <v>1</v>
      </c>
      <c r="CP56" s="16" t="s">
        <v>1</v>
      </c>
      <c r="CQ56" s="16" t="s">
        <v>1</v>
      </c>
      <c r="CR56" s="16" t="s">
        <v>1</v>
      </c>
      <c r="CS56" s="16" t="s">
        <v>1</v>
      </c>
      <c r="CT56" s="16" t="s">
        <v>1</v>
      </c>
      <c r="CU56" s="66" t="s">
        <v>622</v>
      </c>
      <c r="CV56" s="66" t="s">
        <v>622</v>
      </c>
      <c r="CW56" s="66" t="s">
        <v>622</v>
      </c>
      <c r="CX56" s="66" t="s">
        <v>622</v>
      </c>
      <c r="CY56" s="66" t="s">
        <v>622</v>
      </c>
      <c r="CZ56" s="66" t="s">
        <v>622</v>
      </c>
      <c r="DA56" s="66" t="s">
        <v>622</v>
      </c>
      <c r="DB56" s="66" t="s">
        <v>622</v>
      </c>
    </row>
    <row r="57" spans="1:106" s="18" customFormat="1" ht="1.5" hidden="1" customHeight="1">
      <c r="A57" s="14">
        <v>204</v>
      </c>
      <c r="B57" s="15" t="s">
        <v>623</v>
      </c>
      <c r="C57" s="15" t="s">
        <v>623</v>
      </c>
      <c r="D57" s="15" t="s">
        <v>623</v>
      </c>
      <c r="E57" s="15" t="s">
        <v>623</v>
      </c>
      <c r="F57" s="15" t="s">
        <v>623</v>
      </c>
      <c r="G57" s="15" t="s">
        <v>623</v>
      </c>
      <c r="H57" s="15" t="s">
        <v>623</v>
      </c>
      <c r="I57" s="15" t="s">
        <v>623</v>
      </c>
      <c r="J57" s="15" t="s">
        <v>623</v>
      </c>
      <c r="K57" s="15" t="s">
        <v>623</v>
      </c>
      <c r="L57" s="15" t="s">
        <v>623</v>
      </c>
      <c r="M57" s="15" t="s">
        <v>623</v>
      </c>
      <c r="N57" s="15" t="s">
        <v>623</v>
      </c>
      <c r="O57" s="15" t="s">
        <v>623</v>
      </c>
      <c r="P57" s="15" t="s">
        <v>623</v>
      </c>
      <c r="Q57" s="15" t="s">
        <v>623</v>
      </c>
      <c r="R57" s="15" t="s">
        <v>623</v>
      </c>
      <c r="S57" s="15" t="s">
        <v>623</v>
      </c>
      <c r="T57" s="15" t="s">
        <v>623</v>
      </c>
      <c r="U57" s="15" t="s">
        <v>623</v>
      </c>
      <c r="V57" s="15" t="s">
        <v>623</v>
      </c>
      <c r="W57" s="15" t="s">
        <v>623</v>
      </c>
      <c r="X57" s="15" t="s">
        <v>623</v>
      </c>
      <c r="Y57" s="15" t="s">
        <v>623</v>
      </c>
      <c r="Z57" s="15" t="s">
        <v>623</v>
      </c>
      <c r="AA57" s="15" t="s">
        <v>623</v>
      </c>
      <c r="AB57" s="15" t="s">
        <v>623</v>
      </c>
      <c r="AC57" s="15" t="s">
        <v>623</v>
      </c>
      <c r="AD57" s="15" t="s">
        <v>623</v>
      </c>
      <c r="AE57" s="15" t="s">
        <v>623</v>
      </c>
      <c r="AF57" s="15" t="s">
        <v>623</v>
      </c>
      <c r="AG57" s="66" t="s">
        <v>623</v>
      </c>
      <c r="AH57" s="66" t="s">
        <v>623</v>
      </c>
      <c r="AI57" s="66" t="s">
        <v>623</v>
      </c>
      <c r="AJ57" s="66" t="s">
        <v>623</v>
      </c>
      <c r="AK57" s="66" t="s">
        <v>623</v>
      </c>
      <c r="AL57" s="66" t="s">
        <v>623</v>
      </c>
      <c r="AM57" s="66" t="s">
        <v>623</v>
      </c>
      <c r="AN57" s="66" t="s">
        <v>623</v>
      </c>
      <c r="AO57" s="66" t="s">
        <v>623</v>
      </c>
      <c r="AP57" s="66" t="s">
        <v>623</v>
      </c>
      <c r="AQ57" s="16" t="s">
        <v>2</v>
      </c>
      <c r="AR57" s="16" t="s">
        <v>2</v>
      </c>
      <c r="AS57" s="16" t="s">
        <v>2</v>
      </c>
      <c r="AT57" s="16" t="s">
        <v>2</v>
      </c>
      <c r="AU57" s="16" t="s">
        <v>2</v>
      </c>
      <c r="AV57" s="16" t="s">
        <v>2</v>
      </c>
      <c r="AW57" s="16" t="s">
        <v>2</v>
      </c>
      <c r="AX57" s="16" t="s">
        <v>2</v>
      </c>
      <c r="AY57" s="16" t="s">
        <v>2</v>
      </c>
      <c r="AZ57" s="16" t="s">
        <v>2</v>
      </c>
      <c r="BA57" s="17" t="s">
        <v>629</v>
      </c>
      <c r="BB57" s="17" t="s">
        <v>629</v>
      </c>
      <c r="BC57" s="17" t="s">
        <v>629</v>
      </c>
      <c r="BD57" s="17" t="s">
        <v>629</v>
      </c>
      <c r="BE57" s="17" t="s">
        <v>629</v>
      </c>
      <c r="BF57" s="17" t="s">
        <v>629</v>
      </c>
      <c r="BG57" s="17" t="s">
        <v>629</v>
      </c>
      <c r="BH57" s="17" t="s">
        <v>629</v>
      </c>
      <c r="BI57" s="17" t="s">
        <v>629</v>
      </c>
      <c r="BJ57" s="17" t="s">
        <v>629</v>
      </c>
      <c r="BK57" s="17" t="s">
        <v>629</v>
      </c>
      <c r="BL57" s="17" t="s">
        <v>629</v>
      </c>
      <c r="BM57" s="17" t="s">
        <v>629</v>
      </c>
      <c r="BN57" s="17" t="s">
        <v>629</v>
      </c>
      <c r="BO57" s="17" t="s">
        <v>629</v>
      </c>
      <c r="BP57" s="17" t="s">
        <v>629</v>
      </c>
      <c r="BQ57" s="17" t="s">
        <v>629</v>
      </c>
      <c r="BR57" s="16" t="s">
        <v>1</v>
      </c>
      <c r="BS57" s="16" t="s">
        <v>1</v>
      </c>
      <c r="BT57" s="16" t="s">
        <v>1</v>
      </c>
      <c r="BU57" s="16" t="s">
        <v>1</v>
      </c>
      <c r="BV57" s="16" t="s">
        <v>1</v>
      </c>
      <c r="BW57" s="16" t="s">
        <v>1</v>
      </c>
      <c r="BX57" s="16" t="s">
        <v>1</v>
      </c>
      <c r="BY57" s="16" t="s">
        <v>1</v>
      </c>
      <c r="BZ57" s="16" t="s">
        <v>1</v>
      </c>
      <c r="CA57" s="16" t="s">
        <v>1</v>
      </c>
      <c r="CB57" s="16" t="s">
        <v>1</v>
      </c>
      <c r="CC57" s="16" t="s">
        <v>1</v>
      </c>
      <c r="CD57" s="16" t="s">
        <v>1</v>
      </c>
      <c r="CE57" s="16" t="s">
        <v>1</v>
      </c>
      <c r="CF57" s="16" t="s">
        <v>1</v>
      </c>
      <c r="CG57" s="16" t="s">
        <v>1</v>
      </c>
      <c r="CH57" s="16" t="s">
        <v>1</v>
      </c>
      <c r="CI57" s="16" t="s">
        <v>1</v>
      </c>
      <c r="CJ57" s="16" t="s">
        <v>1</v>
      </c>
      <c r="CK57" s="16" t="s">
        <v>1</v>
      </c>
      <c r="CL57" s="16" t="s">
        <v>1</v>
      </c>
      <c r="CM57" s="16" t="s">
        <v>1</v>
      </c>
      <c r="CN57" s="16" t="s">
        <v>1</v>
      </c>
      <c r="CO57" s="16" t="s">
        <v>1</v>
      </c>
      <c r="CP57" s="16" t="s">
        <v>1</v>
      </c>
      <c r="CQ57" s="16" t="s">
        <v>1</v>
      </c>
      <c r="CR57" s="16" t="s">
        <v>1</v>
      </c>
      <c r="CS57" s="16" t="s">
        <v>1</v>
      </c>
      <c r="CT57" s="16" t="s">
        <v>1</v>
      </c>
      <c r="CU57" s="16" t="s">
        <v>1</v>
      </c>
      <c r="CV57" s="66" t="s">
        <v>622</v>
      </c>
      <c r="CW57" s="66" t="s">
        <v>622</v>
      </c>
      <c r="CX57" s="66" t="s">
        <v>622</v>
      </c>
      <c r="CY57" s="66" t="s">
        <v>622</v>
      </c>
      <c r="CZ57" s="66" t="s">
        <v>622</v>
      </c>
      <c r="DA57" s="66" t="s">
        <v>622</v>
      </c>
      <c r="DB57" s="66" t="s">
        <v>622</v>
      </c>
    </row>
    <row r="58" spans="1:106" s="18" customFormat="1" ht="1.5" hidden="1" customHeight="1">
      <c r="A58" s="14">
        <v>205</v>
      </c>
      <c r="B58" s="15" t="s">
        <v>623</v>
      </c>
      <c r="C58" s="15" t="s">
        <v>623</v>
      </c>
      <c r="D58" s="15" t="s">
        <v>623</v>
      </c>
      <c r="E58" s="15" t="s">
        <v>623</v>
      </c>
      <c r="F58" s="15" t="s">
        <v>623</v>
      </c>
      <c r="G58" s="15" t="s">
        <v>623</v>
      </c>
      <c r="H58" s="15" t="s">
        <v>623</v>
      </c>
      <c r="I58" s="15" t="s">
        <v>623</v>
      </c>
      <c r="J58" s="15" t="s">
        <v>623</v>
      </c>
      <c r="K58" s="15" t="s">
        <v>623</v>
      </c>
      <c r="L58" s="15" t="s">
        <v>623</v>
      </c>
      <c r="M58" s="15" t="s">
        <v>623</v>
      </c>
      <c r="N58" s="15" t="s">
        <v>623</v>
      </c>
      <c r="O58" s="15" t="s">
        <v>623</v>
      </c>
      <c r="P58" s="15" t="s">
        <v>623</v>
      </c>
      <c r="Q58" s="15" t="s">
        <v>623</v>
      </c>
      <c r="R58" s="15" t="s">
        <v>623</v>
      </c>
      <c r="S58" s="15" t="s">
        <v>623</v>
      </c>
      <c r="T58" s="15" t="s">
        <v>623</v>
      </c>
      <c r="U58" s="15" t="s">
        <v>623</v>
      </c>
      <c r="V58" s="15" t="s">
        <v>623</v>
      </c>
      <c r="W58" s="15" t="s">
        <v>623</v>
      </c>
      <c r="X58" s="15" t="s">
        <v>623</v>
      </c>
      <c r="Y58" s="15" t="s">
        <v>623</v>
      </c>
      <c r="Z58" s="15" t="s">
        <v>623</v>
      </c>
      <c r="AA58" s="15" t="s">
        <v>623</v>
      </c>
      <c r="AB58" s="15" t="s">
        <v>623</v>
      </c>
      <c r="AC58" s="15" t="s">
        <v>623</v>
      </c>
      <c r="AD58" s="15" t="s">
        <v>623</v>
      </c>
      <c r="AE58" s="15" t="s">
        <v>623</v>
      </c>
      <c r="AF58" s="15" t="s">
        <v>623</v>
      </c>
      <c r="AG58" s="15" t="s">
        <v>623</v>
      </c>
      <c r="AH58" s="66" t="s">
        <v>623</v>
      </c>
      <c r="AI58" s="66" t="s">
        <v>623</v>
      </c>
      <c r="AJ58" s="66" t="s">
        <v>623</v>
      </c>
      <c r="AK58" s="66" t="s">
        <v>623</v>
      </c>
      <c r="AL58" s="66" t="s">
        <v>623</v>
      </c>
      <c r="AM58" s="66" t="s">
        <v>623</v>
      </c>
      <c r="AN58" s="66" t="s">
        <v>623</v>
      </c>
      <c r="AO58" s="66" t="s">
        <v>623</v>
      </c>
      <c r="AP58" s="66" t="s">
        <v>623</v>
      </c>
      <c r="AQ58" s="66" t="s">
        <v>623</v>
      </c>
      <c r="AR58" s="16" t="s">
        <v>2</v>
      </c>
      <c r="AS58" s="16" t="s">
        <v>2</v>
      </c>
      <c r="AT58" s="16" t="s">
        <v>2</v>
      </c>
      <c r="AU58" s="16" t="s">
        <v>2</v>
      </c>
      <c r="AV58" s="16" t="s">
        <v>2</v>
      </c>
      <c r="AW58" s="16" t="s">
        <v>2</v>
      </c>
      <c r="AX58" s="16" t="s">
        <v>2</v>
      </c>
      <c r="AY58" s="16" t="s">
        <v>2</v>
      </c>
      <c r="AZ58" s="16" t="s">
        <v>2</v>
      </c>
      <c r="BA58" s="16" t="s">
        <v>2</v>
      </c>
      <c r="BB58" s="17" t="s">
        <v>629</v>
      </c>
      <c r="BC58" s="17" t="s">
        <v>629</v>
      </c>
      <c r="BD58" s="17" t="s">
        <v>629</v>
      </c>
      <c r="BE58" s="17" t="s">
        <v>629</v>
      </c>
      <c r="BF58" s="17" t="s">
        <v>629</v>
      </c>
      <c r="BG58" s="17" t="s">
        <v>629</v>
      </c>
      <c r="BH58" s="17" t="s">
        <v>629</v>
      </c>
      <c r="BI58" s="17" t="s">
        <v>629</v>
      </c>
      <c r="BJ58" s="17" t="s">
        <v>629</v>
      </c>
      <c r="BK58" s="17" t="s">
        <v>629</v>
      </c>
      <c r="BL58" s="17" t="s">
        <v>629</v>
      </c>
      <c r="BM58" s="17" t="s">
        <v>629</v>
      </c>
      <c r="BN58" s="17" t="s">
        <v>629</v>
      </c>
      <c r="BO58" s="17" t="s">
        <v>629</v>
      </c>
      <c r="BP58" s="17" t="s">
        <v>629</v>
      </c>
      <c r="BQ58" s="17" t="s">
        <v>629</v>
      </c>
      <c r="BR58" s="17" t="s">
        <v>629</v>
      </c>
      <c r="BS58" s="16" t="s">
        <v>1</v>
      </c>
      <c r="BT58" s="16" t="s">
        <v>1</v>
      </c>
      <c r="BU58" s="16" t="s">
        <v>1</v>
      </c>
      <c r="BV58" s="16" t="s">
        <v>1</v>
      </c>
      <c r="BW58" s="16" t="s">
        <v>1</v>
      </c>
      <c r="BX58" s="16" t="s">
        <v>1</v>
      </c>
      <c r="BY58" s="16" t="s">
        <v>1</v>
      </c>
      <c r="BZ58" s="16" t="s">
        <v>1</v>
      </c>
      <c r="CA58" s="16" t="s">
        <v>1</v>
      </c>
      <c r="CB58" s="16" t="s">
        <v>1</v>
      </c>
      <c r="CC58" s="16" t="s">
        <v>1</v>
      </c>
      <c r="CD58" s="16" t="s">
        <v>1</v>
      </c>
      <c r="CE58" s="16" t="s">
        <v>1</v>
      </c>
      <c r="CF58" s="16" t="s">
        <v>1</v>
      </c>
      <c r="CG58" s="16" t="s">
        <v>1</v>
      </c>
      <c r="CH58" s="16" t="s">
        <v>1</v>
      </c>
      <c r="CI58" s="16" t="s">
        <v>1</v>
      </c>
      <c r="CJ58" s="16" t="s">
        <v>1</v>
      </c>
      <c r="CK58" s="16" t="s">
        <v>1</v>
      </c>
      <c r="CL58" s="16" t="s">
        <v>1</v>
      </c>
      <c r="CM58" s="16" t="s">
        <v>1</v>
      </c>
      <c r="CN58" s="16" t="s">
        <v>1</v>
      </c>
      <c r="CO58" s="16" t="s">
        <v>1</v>
      </c>
      <c r="CP58" s="16" t="s">
        <v>1</v>
      </c>
      <c r="CQ58" s="16" t="s">
        <v>1</v>
      </c>
      <c r="CR58" s="16" t="s">
        <v>1</v>
      </c>
      <c r="CS58" s="16" t="s">
        <v>1</v>
      </c>
      <c r="CT58" s="16" t="s">
        <v>1</v>
      </c>
      <c r="CU58" s="16" t="s">
        <v>1</v>
      </c>
      <c r="CV58" s="16" t="s">
        <v>1</v>
      </c>
      <c r="CW58" s="66" t="s">
        <v>622</v>
      </c>
      <c r="CX58" s="66" t="s">
        <v>622</v>
      </c>
      <c r="CY58" s="66" t="s">
        <v>622</v>
      </c>
      <c r="CZ58" s="66" t="s">
        <v>622</v>
      </c>
      <c r="DA58" s="66" t="s">
        <v>622</v>
      </c>
      <c r="DB58" s="66" t="s">
        <v>622</v>
      </c>
    </row>
    <row r="59" spans="1:106" s="18" customFormat="1" ht="1.5" hidden="1" customHeight="1">
      <c r="A59" s="14">
        <v>206</v>
      </c>
      <c r="B59" s="15" t="s">
        <v>623</v>
      </c>
      <c r="C59" s="15" t="s">
        <v>623</v>
      </c>
      <c r="D59" s="15" t="s">
        <v>623</v>
      </c>
      <c r="E59" s="15" t="s">
        <v>623</v>
      </c>
      <c r="F59" s="15" t="s">
        <v>623</v>
      </c>
      <c r="G59" s="15" t="s">
        <v>623</v>
      </c>
      <c r="H59" s="15" t="s">
        <v>623</v>
      </c>
      <c r="I59" s="15" t="s">
        <v>623</v>
      </c>
      <c r="J59" s="15" t="s">
        <v>623</v>
      </c>
      <c r="K59" s="15" t="s">
        <v>623</v>
      </c>
      <c r="L59" s="15" t="s">
        <v>623</v>
      </c>
      <c r="M59" s="15" t="s">
        <v>623</v>
      </c>
      <c r="N59" s="15" t="s">
        <v>623</v>
      </c>
      <c r="O59" s="15" t="s">
        <v>623</v>
      </c>
      <c r="P59" s="15" t="s">
        <v>623</v>
      </c>
      <c r="Q59" s="15" t="s">
        <v>623</v>
      </c>
      <c r="R59" s="15" t="s">
        <v>623</v>
      </c>
      <c r="S59" s="15" t="s">
        <v>623</v>
      </c>
      <c r="T59" s="15" t="s">
        <v>623</v>
      </c>
      <c r="U59" s="15" t="s">
        <v>623</v>
      </c>
      <c r="V59" s="15" t="s">
        <v>623</v>
      </c>
      <c r="W59" s="15" t="s">
        <v>623</v>
      </c>
      <c r="X59" s="15" t="s">
        <v>623</v>
      </c>
      <c r="Y59" s="15" t="s">
        <v>623</v>
      </c>
      <c r="Z59" s="15" t="s">
        <v>623</v>
      </c>
      <c r="AA59" s="15" t="s">
        <v>623</v>
      </c>
      <c r="AB59" s="15" t="s">
        <v>623</v>
      </c>
      <c r="AC59" s="15" t="s">
        <v>623</v>
      </c>
      <c r="AD59" s="15" t="s">
        <v>623</v>
      </c>
      <c r="AE59" s="15" t="s">
        <v>623</v>
      </c>
      <c r="AF59" s="15" t="s">
        <v>623</v>
      </c>
      <c r="AG59" s="15" t="s">
        <v>623</v>
      </c>
      <c r="AH59" s="15" t="s">
        <v>623</v>
      </c>
      <c r="AI59" s="66" t="s">
        <v>623</v>
      </c>
      <c r="AJ59" s="66" t="s">
        <v>623</v>
      </c>
      <c r="AK59" s="66" t="s">
        <v>623</v>
      </c>
      <c r="AL59" s="66" t="s">
        <v>623</v>
      </c>
      <c r="AM59" s="66" t="s">
        <v>623</v>
      </c>
      <c r="AN59" s="66" t="s">
        <v>623</v>
      </c>
      <c r="AO59" s="66" t="s">
        <v>623</v>
      </c>
      <c r="AP59" s="66" t="s">
        <v>623</v>
      </c>
      <c r="AQ59" s="66" t="s">
        <v>623</v>
      </c>
      <c r="AR59" s="66" t="s">
        <v>623</v>
      </c>
      <c r="AS59" s="16" t="s">
        <v>2</v>
      </c>
      <c r="AT59" s="16" t="s">
        <v>2</v>
      </c>
      <c r="AU59" s="16" t="s">
        <v>2</v>
      </c>
      <c r="AV59" s="16" t="s">
        <v>2</v>
      </c>
      <c r="AW59" s="16" t="s">
        <v>2</v>
      </c>
      <c r="AX59" s="16" t="s">
        <v>2</v>
      </c>
      <c r="AY59" s="16" t="s">
        <v>2</v>
      </c>
      <c r="AZ59" s="16" t="s">
        <v>2</v>
      </c>
      <c r="BA59" s="16" t="s">
        <v>2</v>
      </c>
      <c r="BB59" s="16" t="s">
        <v>2</v>
      </c>
      <c r="BC59" s="17" t="s">
        <v>629</v>
      </c>
      <c r="BD59" s="17" t="s">
        <v>629</v>
      </c>
      <c r="BE59" s="17" t="s">
        <v>629</v>
      </c>
      <c r="BF59" s="17" t="s">
        <v>629</v>
      </c>
      <c r="BG59" s="17" t="s">
        <v>629</v>
      </c>
      <c r="BH59" s="17" t="s">
        <v>629</v>
      </c>
      <c r="BI59" s="17" t="s">
        <v>629</v>
      </c>
      <c r="BJ59" s="17" t="s">
        <v>629</v>
      </c>
      <c r="BK59" s="17" t="s">
        <v>629</v>
      </c>
      <c r="BL59" s="17" t="s">
        <v>629</v>
      </c>
      <c r="BM59" s="17" t="s">
        <v>629</v>
      </c>
      <c r="BN59" s="17" t="s">
        <v>629</v>
      </c>
      <c r="BO59" s="17" t="s">
        <v>629</v>
      </c>
      <c r="BP59" s="17" t="s">
        <v>629</v>
      </c>
      <c r="BQ59" s="17" t="s">
        <v>629</v>
      </c>
      <c r="BR59" s="17" t="s">
        <v>629</v>
      </c>
      <c r="BS59" s="17" t="s">
        <v>629</v>
      </c>
      <c r="BT59" s="16" t="s">
        <v>1</v>
      </c>
      <c r="BU59" s="16" t="s">
        <v>1</v>
      </c>
      <c r="BV59" s="16" t="s">
        <v>1</v>
      </c>
      <c r="BW59" s="16" t="s">
        <v>1</v>
      </c>
      <c r="BX59" s="16" t="s">
        <v>1</v>
      </c>
      <c r="BY59" s="16" t="s">
        <v>1</v>
      </c>
      <c r="BZ59" s="16" t="s">
        <v>1</v>
      </c>
      <c r="CA59" s="16" t="s">
        <v>1</v>
      </c>
      <c r="CB59" s="16" t="s">
        <v>1</v>
      </c>
      <c r="CC59" s="16" t="s">
        <v>1</v>
      </c>
      <c r="CD59" s="16" t="s">
        <v>1</v>
      </c>
      <c r="CE59" s="16" t="s">
        <v>1</v>
      </c>
      <c r="CF59" s="16" t="s">
        <v>1</v>
      </c>
      <c r="CG59" s="16" t="s">
        <v>1</v>
      </c>
      <c r="CH59" s="16" t="s">
        <v>1</v>
      </c>
      <c r="CI59" s="16" t="s">
        <v>1</v>
      </c>
      <c r="CJ59" s="16" t="s">
        <v>1</v>
      </c>
      <c r="CK59" s="16" t="s">
        <v>1</v>
      </c>
      <c r="CL59" s="16" t="s">
        <v>1</v>
      </c>
      <c r="CM59" s="16" t="s">
        <v>1</v>
      </c>
      <c r="CN59" s="16" t="s">
        <v>1</v>
      </c>
      <c r="CO59" s="16" t="s">
        <v>1</v>
      </c>
      <c r="CP59" s="16" t="s">
        <v>1</v>
      </c>
      <c r="CQ59" s="16" t="s">
        <v>1</v>
      </c>
      <c r="CR59" s="16" t="s">
        <v>1</v>
      </c>
      <c r="CS59" s="16" t="s">
        <v>1</v>
      </c>
      <c r="CT59" s="16" t="s">
        <v>1</v>
      </c>
      <c r="CU59" s="16" t="s">
        <v>1</v>
      </c>
      <c r="CV59" s="16" t="s">
        <v>1</v>
      </c>
      <c r="CW59" s="16" t="s">
        <v>1</v>
      </c>
      <c r="CX59" s="66" t="s">
        <v>622</v>
      </c>
      <c r="CY59" s="66" t="s">
        <v>622</v>
      </c>
      <c r="CZ59" s="66" t="s">
        <v>622</v>
      </c>
      <c r="DA59" s="66" t="s">
        <v>622</v>
      </c>
      <c r="DB59" s="66" t="s">
        <v>622</v>
      </c>
    </row>
    <row r="60" spans="1:106" s="18" customFormat="1" ht="1.5" hidden="1" customHeight="1">
      <c r="A60" s="14">
        <v>207</v>
      </c>
      <c r="B60" s="15" t="s">
        <v>623</v>
      </c>
      <c r="C60" s="15" t="s">
        <v>623</v>
      </c>
      <c r="D60" s="15" t="s">
        <v>623</v>
      </c>
      <c r="E60" s="15" t="s">
        <v>623</v>
      </c>
      <c r="F60" s="15" t="s">
        <v>623</v>
      </c>
      <c r="G60" s="15" t="s">
        <v>623</v>
      </c>
      <c r="H60" s="15" t="s">
        <v>623</v>
      </c>
      <c r="I60" s="15" t="s">
        <v>623</v>
      </c>
      <c r="J60" s="15" t="s">
        <v>623</v>
      </c>
      <c r="K60" s="15" t="s">
        <v>623</v>
      </c>
      <c r="L60" s="15" t="s">
        <v>623</v>
      </c>
      <c r="M60" s="15" t="s">
        <v>623</v>
      </c>
      <c r="N60" s="15" t="s">
        <v>623</v>
      </c>
      <c r="O60" s="15" t="s">
        <v>623</v>
      </c>
      <c r="P60" s="15" t="s">
        <v>623</v>
      </c>
      <c r="Q60" s="15" t="s">
        <v>623</v>
      </c>
      <c r="R60" s="15" t="s">
        <v>623</v>
      </c>
      <c r="S60" s="15" t="s">
        <v>623</v>
      </c>
      <c r="T60" s="15" t="s">
        <v>623</v>
      </c>
      <c r="U60" s="15" t="s">
        <v>623</v>
      </c>
      <c r="V60" s="15" t="s">
        <v>623</v>
      </c>
      <c r="W60" s="15" t="s">
        <v>623</v>
      </c>
      <c r="X60" s="15" t="s">
        <v>623</v>
      </c>
      <c r="Y60" s="15" t="s">
        <v>623</v>
      </c>
      <c r="Z60" s="15" t="s">
        <v>623</v>
      </c>
      <c r="AA60" s="15" t="s">
        <v>623</v>
      </c>
      <c r="AB60" s="15" t="s">
        <v>623</v>
      </c>
      <c r="AC60" s="15" t="s">
        <v>623</v>
      </c>
      <c r="AD60" s="15" t="s">
        <v>623</v>
      </c>
      <c r="AE60" s="15" t="s">
        <v>623</v>
      </c>
      <c r="AF60" s="15" t="s">
        <v>623</v>
      </c>
      <c r="AG60" s="15" t="s">
        <v>623</v>
      </c>
      <c r="AH60" s="15" t="s">
        <v>623</v>
      </c>
      <c r="AI60" s="15" t="s">
        <v>623</v>
      </c>
      <c r="AJ60" s="66" t="s">
        <v>623</v>
      </c>
      <c r="AK60" s="66" t="s">
        <v>623</v>
      </c>
      <c r="AL60" s="66" t="s">
        <v>623</v>
      </c>
      <c r="AM60" s="66" t="s">
        <v>623</v>
      </c>
      <c r="AN60" s="66" t="s">
        <v>623</v>
      </c>
      <c r="AO60" s="66" t="s">
        <v>623</v>
      </c>
      <c r="AP60" s="66" t="s">
        <v>623</v>
      </c>
      <c r="AQ60" s="66" t="s">
        <v>623</v>
      </c>
      <c r="AR60" s="66" t="s">
        <v>623</v>
      </c>
      <c r="AS60" s="66" t="s">
        <v>623</v>
      </c>
      <c r="AT60" s="16" t="s">
        <v>2</v>
      </c>
      <c r="AU60" s="16" t="s">
        <v>2</v>
      </c>
      <c r="AV60" s="16" t="s">
        <v>2</v>
      </c>
      <c r="AW60" s="16" t="s">
        <v>2</v>
      </c>
      <c r="AX60" s="16" t="s">
        <v>2</v>
      </c>
      <c r="AY60" s="16" t="s">
        <v>2</v>
      </c>
      <c r="AZ60" s="16" t="s">
        <v>2</v>
      </c>
      <c r="BA60" s="16" t="s">
        <v>2</v>
      </c>
      <c r="BB60" s="16" t="s">
        <v>2</v>
      </c>
      <c r="BC60" s="16" t="s">
        <v>2</v>
      </c>
      <c r="BD60" s="17" t="s">
        <v>629</v>
      </c>
      <c r="BE60" s="17" t="s">
        <v>629</v>
      </c>
      <c r="BF60" s="17" t="s">
        <v>629</v>
      </c>
      <c r="BG60" s="17" t="s">
        <v>629</v>
      </c>
      <c r="BH60" s="17" t="s">
        <v>629</v>
      </c>
      <c r="BI60" s="17" t="s">
        <v>629</v>
      </c>
      <c r="BJ60" s="17" t="s">
        <v>629</v>
      </c>
      <c r="BK60" s="17" t="s">
        <v>629</v>
      </c>
      <c r="BL60" s="17" t="s">
        <v>629</v>
      </c>
      <c r="BM60" s="17" t="s">
        <v>629</v>
      </c>
      <c r="BN60" s="17" t="s">
        <v>629</v>
      </c>
      <c r="BO60" s="17" t="s">
        <v>629</v>
      </c>
      <c r="BP60" s="17" t="s">
        <v>629</v>
      </c>
      <c r="BQ60" s="17" t="s">
        <v>629</v>
      </c>
      <c r="BR60" s="17" t="s">
        <v>629</v>
      </c>
      <c r="BS60" s="17" t="s">
        <v>629</v>
      </c>
      <c r="BT60" s="17" t="s">
        <v>629</v>
      </c>
      <c r="BU60" s="16" t="s">
        <v>1</v>
      </c>
      <c r="BV60" s="16" t="s">
        <v>1</v>
      </c>
      <c r="BW60" s="16" t="s">
        <v>1</v>
      </c>
      <c r="BX60" s="16" t="s">
        <v>1</v>
      </c>
      <c r="BY60" s="16" t="s">
        <v>1</v>
      </c>
      <c r="BZ60" s="16" t="s">
        <v>1</v>
      </c>
      <c r="CA60" s="16" t="s">
        <v>1</v>
      </c>
      <c r="CB60" s="16" t="s">
        <v>1</v>
      </c>
      <c r="CC60" s="16" t="s">
        <v>1</v>
      </c>
      <c r="CD60" s="16" t="s">
        <v>1</v>
      </c>
      <c r="CE60" s="16" t="s">
        <v>1</v>
      </c>
      <c r="CF60" s="16" t="s">
        <v>1</v>
      </c>
      <c r="CG60" s="16" t="s">
        <v>1</v>
      </c>
      <c r="CH60" s="16" t="s">
        <v>1</v>
      </c>
      <c r="CI60" s="16" t="s">
        <v>1</v>
      </c>
      <c r="CJ60" s="16" t="s">
        <v>1</v>
      </c>
      <c r="CK60" s="16" t="s">
        <v>1</v>
      </c>
      <c r="CL60" s="16" t="s">
        <v>1</v>
      </c>
      <c r="CM60" s="16" t="s">
        <v>1</v>
      </c>
      <c r="CN60" s="16" t="s">
        <v>1</v>
      </c>
      <c r="CO60" s="16" t="s">
        <v>1</v>
      </c>
      <c r="CP60" s="16" t="s">
        <v>1</v>
      </c>
      <c r="CQ60" s="16" t="s">
        <v>1</v>
      </c>
      <c r="CR60" s="16" t="s">
        <v>1</v>
      </c>
      <c r="CS60" s="16" t="s">
        <v>1</v>
      </c>
      <c r="CT60" s="16" t="s">
        <v>1</v>
      </c>
      <c r="CU60" s="16" t="s">
        <v>1</v>
      </c>
      <c r="CV60" s="16" t="s">
        <v>1</v>
      </c>
      <c r="CW60" s="16" t="s">
        <v>1</v>
      </c>
      <c r="CX60" s="16" t="s">
        <v>1</v>
      </c>
      <c r="CY60" s="66" t="s">
        <v>622</v>
      </c>
      <c r="CZ60" s="66" t="s">
        <v>622</v>
      </c>
      <c r="DA60" s="66" t="s">
        <v>622</v>
      </c>
      <c r="DB60" s="66" t="s">
        <v>622</v>
      </c>
    </row>
    <row r="61" spans="1:106" s="18" customFormat="1" ht="1.5" hidden="1" customHeight="1">
      <c r="A61" s="14">
        <v>208</v>
      </c>
      <c r="B61" s="15" t="s">
        <v>623</v>
      </c>
      <c r="C61" s="15" t="s">
        <v>623</v>
      </c>
      <c r="D61" s="15" t="s">
        <v>623</v>
      </c>
      <c r="E61" s="15" t="s">
        <v>623</v>
      </c>
      <c r="F61" s="15" t="s">
        <v>623</v>
      </c>
      <c r="G61" s="15" t="s">
        <v>623</v>
      </c>
      <c r="H61" s="15" t="s">
        <v>623</v>
      </c>
      <c r="I61" s="15" t="s">
        <v>623</v>
      </c>
      <c r="J61" s="15" t="s">
        <v>623</v>
      </c>
      <c r="K61" s="15" t="s">
        <v>623</v>
      </c>
      <c r="L61" s="15" t="s">
        <v>623</v>
      </c>
      <c r="M61" s="15" t="s">
        <v>623</v>
      </c>
      <c r="N61" s="15" t="s">
        <v>623</v>
      </c>
      <c r="O61" s="15" t="s">
        <v>623</v>
      </c>
      <c r="P61" s="15" t="s">
        <v>623</v>
      </c>
      <c r="Q61" s="15" t="s">
        <v>623</v>
      </c>
      <c r="R61" s="15" t="s">
        <v>623</v>
      </c>
      <c r="S61" s="15" t="s">
        <v>623</v>
      </c>
      <c r="T61" s="15" t="s">
        <v>623</v>
      </c>
      <c r="U61" s="15" t="s">
        <v>623</v>
      </c>
      <c r="V61" s="15" t="s">
        <v>623</v>
      </c>
      <c r="W61" s="15" t="s">
        <v>623</v>
      </c>
      <c r="X61" s="15" t="s">
        <v>623</v>
      </c>
      <c r="Y61" s="15" t="s">
        <v>623</v>
      </c>
      <c r="Z61" s="15" t="s">
        <v>623</v>
      </c>
      <c r="AA61" s="15" t="s">
        <v>623</v>
      </c>
      <c r="AB61" s="15" t="s">
        <v>623</v>
      </c>
      <c r="AC61" s="15" t="s">
        <v>623</v>
      </c>
      <c r="AD61" s="15" t="s">
        <v>623</v>
      </c>
      <c r="AE61" s="15" t="s">
        <v>623</v>
      </c>
      <c r="AF61" s="15" t="s">
        <v>623</v>
      </c>
      <c r="AG61" s="15" t="s">
        <v>623</v>
      </c>
      <c r="AH61" s="15" t="s">
        <v>623</v>
      </c>
      <c r="AI61" s="15" t="s">
        <v>623</v>
      </c>
      <c r="AJ61" s="15" t="s">
        <v>623</v>
      </c>
      <c r="AK61" s="66" t="s">
        <v>623</v>
      </c>
      <c r="AL61" s="66" t="s">
        <v>623</v>
      </c>
      <c r="AM61" s="66" t="s">
        <v>623</v>
      </c>
      <c r="AN61" s="66" t="s">
        <v>623</v>
      </c>
      <c r="AO61" s="66" t="s">
        <v>623</v>
      </c>
      <c r="AP61" s="66" t="s">
        <v>623</v>
      </c>
      <c r="AQ61" s="66" t="s">
        <v>623</v>
      </c>
      <c r="AR61" s="66" t="s">
        <v>623</v>
      </c>
      <c r="AS61" s="66" t="s">
        <v>623</v>
      </c>
      <c r="AT61" s="66" t="s">
        <v>623</v>
      </c>
      <c r="AU61" s="16" t="s">
        <v>2</v>
      </c>
      <c r="AV61" s="16" t="s">
        <v>2</v>
      </c>
      <c r="AW61" s="16" t="s">
        <v>2</v>
      </c>
      <c r="AX61" s="16" t="s">
        <v>2</v>
      </c>
      <c r="AY61" s="16" t="s">
        <v>2</v>
      </c>
      <c r="AZ61" s="16" t="s">
        <v>2</v>
      </c>
      <c r="BA61" s="16" t="s">
        <v>2</v>
      </c>
      <c r="BB61" s="16" t="s">
        <v>2</v>
      </c>
      <c r="BC61" s="16" t="s">
        <v>2</v>
      </c>
      <c r="BD61" s="16" t="s">
        <v>2</v>
      </c>
      <c r="BE61" s="17" t="s">
        <v>629</v>
      </c>
      <c r="BF61" s="17" t="s">
        <v>629</v>
      </c>
      <c r="BG61" s="17" t="s">
        <v>629</v>
      </c>
      <c r="BH61" s="17" t="s">
        <v>629</v>
      </c>
      <c r="BI61" s="17" t="s">
        <v>629</v>
      </c>
      <c r="BJ61" s="17" t="s">
        <v>629</v>
      </c>
      <c r="BK61" s="17" t="s">
        <v>629</v>
      </c>
      <c r="BL61" s="17" t="s">
        <v>629</v>
      </c>
      <c r="BM61" s="17" t="s">
        <v>629</v>
      </c>
      <c r="BN61" s="17" t="s">
        <v>629</v>
      </c>
      <c r="BO61" s="17" t="s">
        <v>629</v>
      </c>
      <c r="BP61" s="17" t="s">
        <v>629</v>
      </c>
      <c r="BQ61" s="17" t="s">
        <v>629</v>
      </c>
      <c r="BR61" s="17" t="s">
        <v>629</v>
      </c>
      <c r="BS61" s="17" t="s">
        <v>629</v>
      </c>
      <c r="BT61" s="17" t="s">
        <v>629</v>
      </c>
      <c r="BU61" s="17" t="s">
        <v>629</v>
      </c>
      <c r="BV61" s="16" t="s">
        <v>1</v>
      </c>
      <c r="BW61" s="16" t="s">
        <v>1</v>
      </c>
      <c r="BX61" s="16" t="s">
        <v>1</v>
      </c>
      <c r="BY61" s="16" t="s">
        <v>1</v>
      </c>
      <c r="BZ61" s="16" t="s">
        <v>1</v>
      </c>
      <c r="CA61" s="16" t="s">
        <v>1</v>
      </c>
      <c r="CB61" s="16" t="s">
        <v>1</v>
      </c>
      <c r="CC61" s="16" t="s">
        <v>1</v>
      </c>
      <c r="CD61" s="16" t="s">
        <v>1</v>
      </c>
      <c r="CE61" s="16" t="s">
        <v>1</v>
      </c>
      <c r="CF61" s="16" t="s">
        <v>1</v>
      </c>
      <c r="CG61" s="16" t="s">
        <v>1</v>
      </c>
      <c r="CH61" s="16" t="s">
        <v>1</v>
      </c>
      <c r="CI61" s="16" t="s">
        <v>1</v>
      </c>
      <c r="CJ61" s="16" t="s">
        <v>1</v>
      </c>
      <c r="CK61" s="16" t="s">
        <v>1</v>
      </c>
      <c r="CL61" s="16" t="s">
        <v>1</v>
      </c>
      <c r="CM61" s="16" t="s">
        <v>1</v>
      </c>
      <c r="CN61" s="16" t="s">
        <v>1</v>
      </c>
      <c r="CO61" s="16" t="s">
        <v>1</v>
      </c>
      <c r="CP61" s="16" t="s">
        <v>1</v>
      </c>
      <c r="CQ61" s="16" t="s">
        <v>1</v>
      </c>
      <c r="CR61" s="16" t="s">
        <v>1</v>
      </c>
      <c r="CS61" s="16" t="s">
        <v>1</v>
      </c>
      <c r="CT61" s="16" t="s">
        <v>1</v>
      </c>
      <c r="CU61" s="16" t="s">
        <v>1</v>
      </c>
      <c r="CV61" s="16" t="s">
        <v>1</v>
      </c>
      <c r="CW61" s="16" t="s">
        <v>1</v>
      </c>
      <c r="CX61" s="16" t="s">
        <v>1</v>
      </c>
      <c r="CY61" s="16" t="s">
        <v>1</v>
      </c>
      <c r="CZ61" s="66" t="s">
        <v>622</v>
      </c>
      <c r="DA61" s="66" t="s">
        <v>622</v>
      </c>
      <c r="DB61" s="66" t="s">
        <v>622</v>
      </c>
    </row>
    <row r="62" spans="1:106" s="18" customFormat="1" ht="1.5" hidden="1" customHeight="1">
      <c r="A62" s="14">
        <v>209</v>
      </c>
      <c r="B62" s="15" t="s">
        <v>623</v>
      </c>
      <c r="C62" s="15" t="s">
        <v>623</v>
      </c>
      <c r="D62" s="15" t="s">
        <v>623</v>
      </c>
      <c r="E62" s="15" t="s">
        <v>623</v>
      </c>
      <c r="F62" s="15" t="s">
        <v>623</v>
      </c>
      <c r="G62" s="15" t="s">
        <v>623</v>
      </c>
      <c r="H62" s="15" t="s">
        <v>623</v>
      </c>
      <c r="I62" s="15" t="s">
        <v>623</v>
      </c>
      <c r="J62" s="15" t="s">
        <v>623</v>
      </c>
      <c r="K62" s="15" t="s">
        <v>623</v>
      </c>
      <c r="L62" s="15" t="s">
        <v>623</v>
      </c>
      <c r="M62" s="15" t="s">
        <v>623</v>
      </c>
      <c r="N62" s="15" t="s">
        <v>623</v>
      </c>
      <c r="O62" s="15" t="s">
        <v>623</v>
      </c>
      <c r="P62" s="15" t="s">
        <v>623</v>
      </c>
      <c r="Q62" s="15" t="s">
        <v>623</v>
      </c>
      <c r="R62" s="15" t="s">
        <v>623</v>
      </c>
      <c r="S62" s="15" t="s">
        <v>623</v>
      </c>
      <c r="T62" s="15" t="s">
        <v>623</v>
      </c>
      <c r="U62" s="15" t="s">
        <v>623</v>
      </c>
      <c r="V62" s="15" t="s">
        <v>623</v>
      </c>
      <c r="W62" s="15" t="s">
        <v>623</v>
      </c>
      <c r="X62" s="15" t="s">
        <v>623</v>
      </c>
      <c r="Y62" s="15" t="s">
        <v>623</v>
      </c>
      <c r="Z62" s="15" t="s">
        <v>623</v>
      </c>
      <c r="AA62" s="15" t="s">
        <v>623</v>
      </c>
      <c r="AB62" s="15" t="s">
        <v>623</v>
      </c>
      <c r="AC62" s="15" t="s">
        <v>623</v>
      </c>
      <c r="AD62" s="15" t="s">
        <v>623</v>
      </c>
      <c r="AE62" s="15" t="s">
        <v>623</v>
      </c>
      <c r="AF62" s="15" t="s">
        <v>623</v>
      </c>
      <c r="AG62" s="15" t="s">
        <v>623</v>
      </c>
      <c r="AH62" s="15" t="s">
        <v>623</v>
      </c>
      <c r="AI62" s="15" t="s">
        <v>623</v>
      </c>
      <c r="AJ62" s="15" t="s">
        <v>623</v>
      </c>
      <c r="AK62" s="15" t="s">
        <v>623</v>
      </c>
      <c r="AL62" s="66" t="s">
        <v>623</v>
      </c>
      <c r="AM62" s="66" t="s">
        <v>623</v>
      </c>
      <c r="AN62" s="66" t="s">
        <v>623</v>
      </c>
      <c r="AO62" s="66" t="s">
        <v>623</v>
      </c>
      <c r="AP62" s="66" t="s">
        <v>623</v>
      </c>
      <c r="AQ62" s="66" t="s">
        <v>623</v>
      </c>
      <c r="AR62" s="66" t="s">
        <v>623</v>
      </c>
      <c r="AS62" s="66" t="s">
        <v>623</v>
      </c>
      <c r="AT62" s="66" t="s">
        <v>623</v>
      </c>
      <c r="AU62" s="66" t="s">
        <v>623</v>
      </c>
      <c r="AV62" s="16" t="s">
        <v>2</v>
      </c>
      <c r="AW62" s="16" t="s">
        <v>2</v>
      </c>
      <c r="AX62" s="16" t="s">
        <v>2</v>
      </c>
      <c r="AY62" s="16" t="s">
        <v>2</v>
      </c>
      <c r="AZ62" s="16" t="s">
        <v>2</v>
      </c>
      <c r="BA62" s="16" t="s">
        <v>2</v>
      </c>
      <c r="BB62" s="16" t="s">
        <v>2</v>
      </c>
      <c r="BC62" s="16" t="s">
        <v>2</v>
      </c>
      <c r="BD62" s="16" t="s">
        <v>2</v>
      </c>
      <c r="BE62" s="16" t="s">
        <v>2</v>
      </c>
      <c r="BF62" s="17" t="s">
        <v>629</v>
      </c>
      <c r="BG62" s="17" t="s">
        <v>629</v>
      </c>
      <c r="BH62" s="17" t="s">
        <v>629</v>
      </c>
      <c r="BI62" s="17" t="s">
        <v>629</v>
      </c>
      <c r="BJ62" s="17" t="s">
        <v>629</v>
      </c>
      <c r="BK62" s="17" t="s">
        <v>629</v>
      </c>
      <c r="BL62" s="17" t="s">
        <v>629</v>
      </c>
      <c r="BM62" s="17" t="s">
        <v>629</v>
      </c>
      <c r="BN62" s="17" t="s">
        <v>629</v>
      </c>
      <c r="BO62" s="17" t="s">
        <v>629</v>
      </c>
      <c r="BP62" s="17" t="s">
        <v>629</v>
      </c>
      <c r="BQ62" s="17" t="s">
        <v>629</v>
      </c>
      <c r="BR62" s="17" t="s">
        <v>629</v>
      </c>
      <c r="BS62" s="17" t="s">
        <v>629</v>
      </c>
      <c r="BT62" s="17" t="s">
        <v>629</v>
      </c>
      <c r="BU62" s="17" t="s">
        <v>629</v>
      </c>
      <c r="BV62" s="17" t="s">
        <v>629</v>
      </c>
      <c r="BW62" s="16" t="s">
        <v>1</v>
      </c>
      <c r="BX62" s="16" t="s">
        <v>1</v>
      </c>
      <c r="BY62" s="16" t="s">
        <v>1</v>
      </c>
      <c r="BZ62" s="16" t="s">
        <v>1</v>
      </c>
      <c r="CA62" s="16" t="s">
        <v>1</v>
      </c>
      <c r="CB62" s="16" t="s">
        <v>1</v>
      </c>
      <c r="CC62" s="16" t="s">
        <v>1</v>
      </c>
      <c r="CD62" s="16" t="s">
        <v>1</v>
      </c>
      <c r="CE62" s="16" t="s">
        <v>1</v>
      </c>
      <c r="CF62" s="16" t="s">
        <v>1</v>
      </c>
      <c r="CG62" s="16" t="s">
        <v>1</v>
      </c>
      <c r="CH62" s="16" t="s">
        <v>1</v>
      </c>
      <c r="CI62" s="16" t="s">
        <v>1</v>
      </c>
      <c r="CJ62" s="16" t="s">
        <v>1</v>
      </c>
      <c r="CK62" s="16" t="s">
        <v>1</v>
      </c>
      <c r="CL62" s="16" t="s">
        <v>1</v>
      </c>
      <c r="CM62" s="16" t="s">
        <v>1</v>
      </c>
      <c r="CN62" s="16" t="s">
        <v>1</v>
      </c>
      <c r="CO62" s="16" t="s">
        <v>1</v>
      </c>
      <c r="CP62" s="16" t="s">
        <v>1</v>
      </c>
      <c r="CQ62" s="16" t="s">
        <v>1</v>
      </c>
      <c r="CR62" s="16" t="s">
        <v>1</v>
      </c>
      <c r="CS62" s="16" t="s">
        <v>1</v>
      </c>
      <c r="CT62" s="16" t="s">
        <v>1</v>
      </c>
      <c r="CU62" s="16" t="s">
        <v>1</v>
      </c>
      <c r="CV62" s="16" t="s">
        <v>1</v>
      </c>
      <c r="CW62" s="16" t="s">
        <v>1</v>
      </c>
      <c r="CX62" s="16" t="s">
        <v>1</v>
      </c>
      <c r="CY62" s="16" t="s">
        <v>1</v>
      </c>
      <c r="CZ62" s="16" t="s">
        <v>1</v>
      </c>
      <c r="DA62" s="66" t="s">
        <v>622</v>
      </c>
      <c r="DB62" s="66" t="s">
        <v>622</v>
      </c>
    </row>
    <row r="63" spans="1:106" s="18" customFormat="1" ht="1.5" hidden="1" customHeight="1">
      <c r="A63" s="14">
        <v>210</v>
      </c>
      <c r="B63" s="15" t="s">
        <v>623</v>
      </c>
      <c r="C63" s="15" t="s">
        <v>623</v>
      </c>
      <c r="D63" s="15" t="s">
        <v>623</v>
      </c>
      <c r="E63" s="15" t="s">
        <v>623</v>
      </c>
      <c r="F63" s="15" t="s">
        <v>623</v>
      </c>
      <c r="G63" s="15" t="s">
        <v>623</v>
      </c>
      <c r="H63" s="15" t="s">
        <v>623</v>
      </c>
      <c r="I63" s="15" t="s">
        <v>623</v>
      </c>
      <c r="J63" s="15" t="s">
        <v>623</v>
      </c>
      <c r="K63" s="15" t="s">
        <v>623</v>
      </c>
      <c r="L63" s="15" t="s">
        <v>623</v>
      </c>
      <c r="M63" s="15" t="s">
        <v>623</v>
      </c>
      <c r="N63" s="15" t="s">
        <v>623</v>
      </c>
      <c r="O63" s="15" t="s">
        <v>623</v>
      </c>
      <c r="P63" s="15" t="s">
        <v>623</v>
      </c>
      <c r="Q63" s="15" t="s">
        <v>623</v>
      </c>
      <c r="R63" s="15" t="s">
        <v>623</v>
      </c>
      <c r="S63" s="15" t="s">
        <v>623</v>
      </c>
      <c r="T63" s="15" t="s">
        <v>623</v>
      </c>
      <c r="U63" s="15" t="s">
        <v>623</v>
      </c>
      <c r="V63" s="15" t="s">
        <v>623</v>
      </c>
      <c r="W63" s="15" t="s">
        <v>623</v>
      </c>
      <c r="X63" s="15" t="s">
        <v>623</v>
      </c>
      <c r="Y63" s="15" t="s">
        <v>623</v>
      </c>
      <c r="Z63" s="15" t="s">
        <v>623</v>
      </c>
      <c r="AA63" s="15" t="s">
        <v>623</v>
      </c>
      <c r="AB63" s="15" t="s">
        <v>623</v>
      </c>
      <c r="AC63" s="15" t="s">
        <v>623</v>
      </c>
      <c r="AD63" s="15" t="s">
        <v>623</v>
      </c>
      <c r="AE63" s="15" t="s">
        <v>623</v>
      </c>
      <c r="AF63" s="15" t="s">
        <v>623</v>
      </c>
      <c r="AG63" s="15" t="s">
        <v>623</v>
      </c>
      <c r="AH63" s="15" t="s">
        <v>623</v>
      </c>
      <c r="AI63" s="15" t="s">
        <v>623</v>
      </c>
      <c r="AJ63" s="15" t="s">
        <v>623</v>
      </c>
      <c r="AK63" s="15" t="s">
        <v>623</v>
      </c>
      <c r="AL63" s="15" t="s">
        <v>623</v>
      </c>
      <c r="AM63" s="66" t="s">
        <v>623</v>
      </c>
      <c r="AN63" s="66" t="s">
        <v>623</v>
      </c>
      <c r="AO63" s="66" t="s">
        <v>623</v>
      </c>
      <c r="AP63" s="66" t="s">
        <v>623</v>
      </c>
      <c r="AQ63" s="66" t="s">
        <v>623</v>
      </c>
      <c r="AR63" s="66" t="s">
        <v>623</v>
      </c>
      <c r="AS63" s="66" t="s">
        <v>623</v>
      </c>
      <c r="AT63" s="66" t="s">
        <v>623</v>
      </c>
      <c r="AU63" s="66" t="s">
        <v>623</v>
      </c>
      <c r="AV63" s="66" t="s">
        <v>623</v>
      </c>
      <c r="AW63" s="16" t="s">
        <v>2</v>
      </c>
      <c r="AX63" s="16" t="s">
        <v>2</v>
      </c>
      <c r="AY63" s="16" t="s">
        <v>2</v>
      </c>
      <c r="AZ63" s="16" t="s">
        <v>2</v>
      </c>
      <c r="BA63" s="16" t="s">
        <v>2</v>
      </c>
      <c r="BB63" s="16" t="s">
        <v>2</v>
      </c>
      <c r="BC63" s="16" t="s">
        <v>2</v>
      </c>
      <c r="BD63" s="16" t="s">
        <v>2</v>
      </c>
      <c r="BE63" s="16" t="s">
        <v>2</v>
      </c>
      <c r="BF63" s="16" t="s">
        <v>2</v>
      </c>
      <c r="BG63" s="17" t="s">
        <v>629</v>
      </c>
      <c r="BH63" s="17" t="s">
        <v>629</v>
      </c>
      <c r="BI63" s="17" t="s">
        <v>629</v>
      </c>
      <c r="BJ63" s="17" t="s">
        <v>629</v>
      </c>
      <c r="BK63" s="17" t="s">
        <v>629</v>
      </c>
      <c r="BL63" s="17" t="s">
        <v>629</v>
      </c>
      <c r="BM63" s="17" t="s">
        <v>629</v>
      </c>
      <c r="BN63" s="17" t="s">
        <v>629</v>
      </c>
      <c r="BO63" s="17" t="s">
        <v>629</v>
      </c>
      <c r="BP63" s="17" t="s">
        <v>629</v>
      </c>
      <c r="BQ63" s="17" t="s">
        <v>629</v>
      </c>
      <c r="BR63" s="17" t="s">
        <v>629</v>
      </c>
      <c r="BS63" s="17" t="s">
        <v>629</v>
      </c>
      <c r="BT63" s="17" t="s">
        <v>629</v>
      </c>
      <c r="BU63" s="17" t="s">
        <v>629</v>
      </c>
      <c r="BV63" s="17" t="s">
        <v>629</v>
      </c>
      <c r="BW63" s="17" t="s">
        <v>629</v>
      </c>
      <c r="BX63" s="16" t="s">
        <v>1</v>
      </c>
      <c r="BY63" s="16" t="s">
        <v>1</v>
      </c>
      <c r="BZ63" s="16" t="s">
        <v>1</v>
      </c>
      <c r="CA63" s="16" t="s">
        <v>1</v>
      </c>
      <c r="CB63" s="16" t="s">
        <v>1</v>
      </c>
      <c r="CC63" s="16" t="s">
        <v>1</v>
      </c>
      <c r="CD63" s="16" t="s">
        <v>1</v>
      </c>
      <c r="CE63" s="16" t="s">
        <v>1</v>
      </c>
      <c r="CF63" s="16" t="s">
        <v>1</v>
      </c>
      <c r="CG63" s="16" t="s">
        <v>1</v>
      </c>
      <c r="CH63" s="16" t="s">
        <v>1</v>
      </c>
      <c r="CI63" s="16" t="s">
        <v>1</v>
      </c>
      <c r="CJ63" s="16" t="s">
        <v>1</v>
      </c>
      <c r="CK63" s="16" t="s">
        <v>1</v>
      </c>
      <c r="CL63" s="16" t="s">
        <v>1</v>
      </c>
      <c r="CM63" s="16" t="s">
        <v>1</v>
      </c>
      <c r="CN63" s="16" t="s">
        <v>1</v>
      </c>
      <c r="CO63" s="16" t="s">
        <v>1</v>
      </c>
      <c r="CP63" s="16" t="s">
        <v>1</v>
      </c>
      <c r="CQ63" s="16" t="s">
        <v>1</v>
      </c>
      <c r="CR63" s="16" t="s">
        <v>1</v>
      </c>
      <c r="CS63" s="16" t="s">
        <v>1</v>
      </c>
      <c r="CT63" s="16" t="s">
        <v>1</v>
      </c>
      <c r="CU63" s="16" t="s">
        <v>1</v>
      </c>
      <c r="CV63" s="16" t="s">
        <v>1</v>
      </c>
      <c r="CW63" s="16" t="s">
        <v>1</v>
      </c>
      <c r="CX63" s="16" t="s">
        <v>1</v>
      </c>
      <c r="CY63" s="16" t="s">
        <v>1</v>
      </c>
      <c r="CZ63" s="16" t="s">
        <v>1</v>
      </c>
      <c r="DA63" s="16" t="s">
        <v>1</v>
      </c>
      <c r="DB63" s="66" t="s">
        <v>622</v>
      </c>
    </row>
    <row r="64" spans="1:106" ht="6" customHeight="1"/>
    <row r="65" spans="1:109" s="112" customFormat="1" ht="27" customHeight="1">
      <c r="A65" s="111"/>
      <c r="B65" s="135"/>
      <c r="C65" s="216" t="s">
        <v>617</v>
      </c>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c r="AK65" s="136"/>
      <c r="AL65" s="137"/>
      <c r="AM65" s="216" t="s">
        <v>618</v>
      </c>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6"/>
      <c r="BR65" s="216"/>
      <c r="BS65" s="216"/>
      <c r="BT65" s="216"/>
      <c r="BU65" s="216"/>
      <c r="BV65" s="137"/>
      <c r="BW65" s="216" t="s">
        <v>619</v>
      </c>
      <c r="BX65" s="216"/>
      <c r="BY65" s="216"/>
      <c r="BZ65" s="216"/>
      <c r="CA65" s="216"/>
      <c r="CB65" s="216"/>
      <c r="CC65" s="216"/>
      <c r="CD65" s="216"/>
      <c r="CE65" s="216"/>
      <c r="CF65" s="216"/>
      <c r="CG65" s="216"/>
      <c r="CH65" s="216"/>
      <c r="CI65" s="216"/>
      <c r="CJ65" s="216"/>
      <c r="CK65" s="216"/>
      <c r="CL65" s="216"/>
      <c r="CM65" s="216"/>
      <c r="CN65" s="216"/>
      <c r="CO65" s="216"/>
      <c r="CP65" s="216"/>
      <c r="CQ65" s="216"/>
      <c r="CR65" s="216"/>
      <c r="CS65" s="216"/>
      <c r="CT65" s="216"/>
      <c r="CU65" s="216"/>
      <c r="CV65" s="216"/>
      <c r="CW65" s="216"/>
      <c r="CX65" s="216"/>
      <c r="CY65" s="216"/>
      <c r="CZ65" s="216"/>
      <c r="DA65" s="216"/>
      <c r="DB65" s="216"/>
      <c r="DC65" s="216"/>
      <c r="DD65" s="216"/>
      <c r="DE65" s="216"/>
    </row>
    <row r="66" spans="1:109" ht="21" customHeight="1">
      <c r="B66" s="103"/>
      <c r="C66" s="103">
        <v>34</v>
      </c>
      <c r="D66" s="103">
        <v>35</v>
      </c>
      <c r="E66" s="103">
        <v>36</v>
      </c>
      <c r="F66" s="103">
        <v>37</v>
      </c>
      <c r="G66" s="103">
        <v>38</v>
      </c>
      <c r="H66" s="103">
        <v>39</v>
      </c>
      <c r="I66" s="103">
        <v>40</v>
      </c>
      <c r="J66" s="103">
        <v>41</v>
      </c>
      <c r="K66" s="103">
        <v>42</v>
      </c>
      <c r="L66" s="103">
        <v>43</v>
      </c>
      <c r="M66" s="103">
        <v>44</v>
      </c>
      <c r="N66" s="103">
        <v>45</v>
      </c>
      <c r="O66" s="103">
        <v>46</v>
      </c>
      <c r="P66" s="103">
        <v>47</v>
      </c>
      <c r="Q66" s="103">
        <v>48</v>
      </c>
      <c r="R66" s="103">
        <v>49</v>
      </c>
      <c r="S66" s="103">
        <v>50</v>
      </c>
      <c r="T66" s="103">
        <v>51</v>
      </c>
      <c r="U66" s="103">
        <v>52</v>
      </c>
      <c r="V66" s="103">
        <v>53</v>
      </c>
      <c r="W66" s="103">
        <v>54</v>
      </c>
      <c r="X66" s="103">
        <v>55</v>
      </c>
      <c r="Y66" s="103">
        <v>56</v>
      </c>
      <c r="Z66" s="103">
        <v>57</v>
      </c>
      <c r="AA66" s="103">
        <v>58</v>
      </c>
      <c r="AB66" s="103">
        <v>59</v>
      </c>
      <c r="AC66" s="103">
        <v>60</v>
      </c>
      <c r="AD66" s="103">
        <v>61</v>
      </c>
      <c r="AE66" s="103">
        <v>62</v>
      </c>
      <c r="AF66" s="103">
        <v>63</v>
      </c>
      <c r="AG66" s="103">
        <v>64</v>
      </c>
      <c r="AH66" s="103">
        <v>65</v>
      </c>
      <c r="AI66" s="103">
        <v>66</v>
      </c>
      <c r="AJ66" s="103">
        <v>67</v>
      </c>
      <c r="AK66" s="103">
        <v>68</v>
      </c>
      <c r="AL66" s="103"/>
      <c r="AM66" s="103">
        <v>69</v>
      </c>
      <c r="AN66" s="103">
        <v>70</v>
      </c>
      <c r="AO66" s="103">
        <v>71</v>
      </c>
      <c r="AP66" s="103">
        <v>72</v>
      </c>
      <c r="AQ66" s="103">
        <v>73</v>
      </c>
      <c r="AR66" s="103">
        <v>74</v>
      </c>
      <c r="AS66" s="103">
        <v>75</v>
      </c>
      <c r="AT66" s="103">
        <v>76</v>
      </c>
      <c r="AU66" s="103">
        <v>77</v>
      </c>
      <c r="AV66" s="103">
        <v>78</v>
      </c>
      <c r="AW66" s="103">
        <v>79</v>
      </c>
      <c r="AX66" s="103">
        <v>80</v>
      </c>
      <c r="AY66" s="103">
        <v>81</v>
      </c>
      <c r="AZ66" s="103">
        <v>82</v>
      </c>
      <c r="BA66" s="103">
        <v>83</v>
      </c>
      <c r="BB66" s="103">
        <v>84</v>
      </c>
      <c r="BC66" s="103">
        <v>85</v>
      </c>
      <c r="BD66" s="103">
        <v>86</v>
      </c>
      <c r="BE66" s="103">
        <v>87</v>
      </c>
      <c r="BF66" s="103">
        <v>88</v>
      </c>
      <c r="BG66" s="103">
        <v>89</v>
      </c>
      <c r="BH66" s="103">
        <v>90</v>
      </c>
      <c r="BI66" s="103">
        <v>91</v>
      </c>
      <c r="BJ66" s="103">
        <v>92</v>
      </c>
      <c r="BK66" s="103">
        <v>93</v>
      </c>
      <c r="BL66" s="103">
        <v>94</v>
      </c>
      <c r="BM66" s="103">
        <v>95</v>
      </c>
      <c r="BN66" s="103">
        <v>96</v>
      </c>
      <c r="BO66" s="103">
        <v>97</v>
      </c>
      <c r="BP66" s="103">
        <v>98</v>
      </c>
      <c r="BQ66" s="103">
        <v>99</v>
      </c>
      <c r="BR66" s="103">
        <v>100</v>
      </c>
      <c r="BS66" s="103">
        <v>101</v>
      </c>
      <c r="BT66" s="103">
        <v>102</v>
      </c>
      <c r="BU66" s="103">
        <v>103</v>
      </c>
      <c r="BV66" s="103"/>
      <c r="BW66" s="103">
        <v>104</v>
      </c>
      <c r="BX66" s="103">
        <v>105</v>
      </c>
      <c r="BY66" s="103">
        <v>106</v>
      </c>
      <c r="BZ66" s="103">
        <v>107</v>
      </c>
      <c r="CA66" s="103">
        <v>108</v>
      </c>
      <c r="CB66" s="103">
        <v>109</v>
      </c>
      <c r="CC66" s="103">
        <v>110</v>
      </c>
      <c r="CD66" s="103">
        <v>111</v>
      </c>
      <c r="CE66" s="103">
        <v>112</v>
      </c>
      <c r="CF66" s="103">
        <v>113</v>
      </c>
      <c r="CG66" s="103">
        <v>114</v>
      </c>
      <c r="CH66" s="103">
        <v>115</v>
      </c>
      <c r="CI66" s="103">
        <v>116</v>
      </c>
      <c r="CJ66" s="103">
        <v>117</v>
      </c>
      <c r="CK66" s="103">
        <v>118</v>
      </c>
      <c r="CL66" s="103">
        <v>119</v>
      </c>
      <c r="CM66" s="103">
        <v>120</v>
      </c>
      <c r="CN66" s="103">
        <v>121</v>
      </c>
      <c r="CO66" s="103">
        <v>122</v>
      </c>
      <c r="CP66" s="103">
        <v>123</v>
      </c>
      <c r="CQ66" s="103">
        <v>124</v>
      </c>
      <c r="CR66" s="103">
        <v>125</v>
      </c>
      <c r="CS66" s="103">
        <v>126</v>
      </c>
      <c r="CT66" s="103">
        <v>127</v>
      </c>
      <c r="CU66" s="103">
        <v>128</v>
      </c>
      <c r="CV66" s="103">
        <v>129</v>
      </c>
      <c r="CW66" s="103">
        <v>130</v>
      </c>
      <c r="CX66" s="103">
        <v>131</v>
      </c>
      <c r="CY66" s="103">
        <v>132</v>
      </c>
      <c r="CZ66" s="103">
        <v>133</v>
      </c>
      <c r="DA66" s="103">
        <v>134</v>
      </c>
      <c r="DB66" s="103">
        <v>135</v>
      </c>
      <c r="DC66" s="103">
        <v>136</v>
      </c>
      <c r="DD66" s="103">
        <v>137</v>
      </c>
      <c r="DE66" s="103">
        <v>138</v>
      </c>
    </row>
    <row r="67" spans="1:109" ht="12.6" customHeight="1">
      <c r="B67" s="104">
        <v>152</v>
      </c>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4">
        <v>152</v>
      </c>
      <c r="AM67" s="105"/>
      <c r="AN67" s="105"/>
      <c r="AO67" s="105"/>
      <c r="AP67" s="105"/>
      <c r="AQ67" s="105"/>
      <c r="AR67" s="105"/>
      <c r="AS67" s="105"/>
      <c r="AT67" s="105"/>
      <c r="AU67" s="105"/>
      <c r="AV67" s="105"/>
      <c r="AW67" s="105"/>
      <c r="AX67" s="105"/>
      <c r="AY67" s="105"/>
      <c r="AZ67" s="105"/>
      <c r="BA67" s="105"/>
      <c r="BB67" s="105"/>
      <c r="BC67" s="105"/>
      <c r="BD67" s="105"/>
      <c r="BE67" s="105"/>
      <c r="BF67" s="105"/>
      <c r="BG67" s="105"/>
      <c r="BH67" s="105"/>
      <c r="BI67" s="105"/>
      <c r="BJ67" s="105"/>
      <c r="BK67" s="105"/>
      <c r="BL67" s="105"/>
      <c r="BM67" s="105"/>
      <c r="BN67" s="105"/>
      <c r="BO67" s="105"/>
      <c r="BP67" s="105"/>
      <c r="BQ67" s="105"/>
      <c r="BR67" s="105"/>
      <c r="BS67" s="105"/>
      <c r="BT67" s="105"/>
      <c r="BU67" s="105"/>
      <c r="BV67" s="104">
        <v>152</v>
      </c>
      <c r="BW67" s="105"/>
      <c r="BX67" s="105"/>
      <c r="BY67" s="105"/>
      <c r="BZ67" s="105"/>
      <c r="CA67" s="105"/>
      <c r="CB67" s="105"/>
      <c r="CC67" s="105"/>
      <c r="CD67" s="105"/>
      <c r="CE67" s="105"/>
      <c r="CF67" s="105"/>
      <c r="CG67" s="105"/>
      <c r="CH67" s="105"/>
      <c r="CI67" s="105"/>
      <c r="CJ67" s="105"/>
      <c r="CK67" s="105"/>
      <c r="CL67" s="105"/>
      <c r="CM67" s="105"/>
      <c r="CN67" s="105"/>
      <c r="CO67" s="105"/>
      <c r="CP67" s="105"/>
      <c r="CQ67" s="105"/>
      <c r="CR67" s="105"/>
      <c r="CS67" s="105"/>
      <c r="CT67" s="105"/>
      <c r="CU67" s="105"/>
      <c r="CV67" s="105"/>
      <c r="CW67" s="105"/>
      <c r="CX67" s="105"/>
      <c r="CY67" s="105"/>
      <c r="CZ67" s="105"/>
      <c r="DA67" s="105"/>
      <c r="DB67" s="105"/>
      <c r="DC67" s="105"/>
      <c r="DD67" s="105"/>
      <c r="DE67" s="105"/>
    </row>
    <row r="68" spans="1:109" ht="12.6" customHeight="1">
      <c r="B68" s="104">
        <v>153</v>
      </c>
      <c r="C68" s="105"/>
      <c r="D68" s="106"/>
      <c r="E68" s="106"/>
      <c r="F68" s="106"/>
      <c r="G68" s="106"/>
      <c r="H68" s="106"/>
      <c r="I68" s="106"/>
      <c r="J68" s="106"/>
      <c r="K68" s="106"/>
      <c r="L68" s="106"/>
      <c r="M68" s="106"/>
      <c r="N68" s="107"/>
      <c r="O68" s="107"/>
      <c r="P68" s="107"/>
      <c r="Q68" s="107"/>
      <c r="R68" s="107"/>
      <c r="S68" s="107"/>
      <c r="T68" s="107"/>
      <c r="U68" s="107"/>
      <c r="V68" s="107"/>
      <c r="W68" s="107"/>
      <c r="X68" s="107"/>
      <c r="Y68" s="107"/>
      <c r="Z68" s="107"/>
      <c r="AA68" s="108"/>
      <c r="AB68" s="108"/>
      <c r="AC68" s="108"/>
      <c r="AD68" s="108"/>
      <c r="AE68" s="108"/>
      <c r="AF68" s="108"/>
      <c r="AG68" s="108"/>
      <c r="AH68" s="108"/>
      <c r="AI68" s="108"/>
      <c r="AJ68" s="108"/>
      <c r="AK68" s="108"/>
      <c r="AL68" s="104">
        <v>153</v>
      </c>
      <c r="AM68" s="108"/>
      <c r="AN68" s="108"/>
      <c r="AO68" s="108"/>
      <c r="AP68" s="108"/>
      <c r="AQ68" s="108"/>
      <c r="AR68" s="108"/>
      <c r="AS68" s="108"/>
      <c r="AT68" s="108"/>
      <c r="AU68" s="108"/>
      <c r="AV68" s="108"/>
      <c r="AW68" s="108"/>
      <c r="AX68" s="108"/>
      <c r="AY68" s="108"/>
      <c r="AZ68" s="108"/>
      <c r="BA68" s="108"/>
      <c r="BB68" s="108"/>
      <c r="BC68" s="108"/>
      <c r="BD68" s="108"/>
      <c r="BE68" s="108"/>
      <c r="BF68" s="105"/>
      <c r="BG68" s="105"/>
      <c r="BH68" s="105"/>
      <c r="BI68" s="105"/>
      <c r="BJ68" s="105"/>
      <c r="BK68" s="105"/>
      <c r="BL68" s="105"/>
      <c r="BM68" s="105"/>
      <c r="BN68" s="105"/>
      <c r="BO68" s="105"/>
      <c r="BP68" s="105"/>
      <c r="BQ68" s="105"/>
      <c r="BR68" s="105"/>
      <c r="BS68" s="105"/>
      <c r="BT68" s="105"/>
      <c r="BU68" s="105"/>
      <c r="BV68" s="104">
        <v>153</v>
      </c>
      <c r="BW68" s="105"/>
      <c r="BX68" s="105"/>
      <c r="BY68" s="105"/>
      <c r="BZ68" s="105"/>
      <c r="CA68" s="105"/>
      <c r="CB68" s="105"/>
      <c r="CC68" s="105"/>
      <c r="CD68" s="105"/>
      <c r="CE68" s="105"/>
      <c r="CF68" s="105"/>
      <c r="CG68" s="105"/>
      <c r="CH68" s="105"/>
      <c r="CI68" s="105"/>
      <c r="CJ68" s="105"/>
      <c r="CK68" s="105"/>
      <c r="CL68" s="105"/>
      <c r="CM68" s="105"/>
      <c r="CN68" s="105"/>
      <c r="CO68" s="105"/>
      <c r="CP68" s="105"/>
      <c r="CQ68" s="105"/>
      <c r="CR68" s="105"/>
      <c r="CS68" s="105"/>
      <c r="CT68" s="105"/>
      <c r="CU68" s="105"/>
      <c r="CV68" s="105"/>
      <c r="CW68" s="105"/>
      <c r="CX68" s="105"/>
      <c r="CY68" s="105"/>
      <c r="CZ68" s="105"/>
      <c r="DA68" s="105"/>
      <c r="DB68" s="105"/>
      <c r="DC68" s="105"/>
      <c r="DD68" s="105"/>
      <c r="DE68" s="105"/>
    </row>
    <row r="69" spans="1:109" ht="12.6" customHeight="1">
      <c r="B69" s="104">
        <v>154</v>
      </c>
      <c r="C69" s="105"/>
      <c r="D69" s="105"/>
      <c r="E69" s="106"/>
      <c r="F69" s="106"/>
      <c r="G69" s="106"/>
      <c r="H69" s="106"/>
      <c r="I69" s="106"/>
      <c r="J69" s="106"/>
      <c r="K69" s="106"/>
      <c r="L69" s="106"/>
      <c r="M69" s="106"/>
      <c r="N69" s="106"/>
      <c r="O69" s="107"/>
      <c r="P69" s="107"/>
      <c r="Q69" s="107"/>
      <c r="R69" s="107"/>
      <c r="S69" s="107"/>
      <c r="T69" s="107"/>
      <c r="U69" s="107"/>
      <c r="V69" s="107"/>
      <c r="W69" s="107"/>
      <c r="X69" s="107"/>
      <c r="Y69" s="107"/>
      <c r="Z69" s="107"/>
      <c r="AA69" s="108"/>
      <c r="AB69" s="108"/>
      <c r="AC69" s="108"/>
      <c r="AD69" s="108"/>
      <c r="AE69" s="108"/>
      <c r="AF69" s="108"/>
      <c r="AG69" s="108"/>
      <c r="AH69" s="108"/>
      <c r="AI69" s="108"/>
      <c r="AJ69" s="108"/>
      <c r="AK69" s="108"/>
      <c r="AL69" s="104">
        <v>154</v>
      </c>
      <c r="AM69" s="108"/>
      <c r="AN69" s="108"/>
      <c r="AO69" s="108"/>
      <c r="AP69" s="108"/>
      <c r="AQ69" s="108"/>
      <c r="AR69" s="108"/>
      <c r="AS69" s="108"/>
      <c r="AT69" s="108"/>
      <c r="AU69" s="108"/>
      <c r="AV69" s="108"/>
      <c r="AW69" s="108"/>
      <c r="AX69" s="108"/>
      <c r="AY69" s="108"/>
      <c r="AZ69" s="108"/>
      <c r="BA69" s="108"/>
      <c r="BB69" s="108"/>
      <c r="BC69" s="108"/>
      <c r="BD69" s="108"/>
      <c r="BE69" s="108"/>
      <c r="BF69" s="105"/>
      <c r="BG69" s="105"/>
      <c r="BH69" s="105"/>
      <c r="BI69" s="105"/>
      <c r="BJ69" s="105"/>
      <c r="BK69" s="105"/>
      <c r="BL69" s="105"/>
      <c r="BM69" s="105"/>
      <c r="BN69" s="105"/>
      <c r="BO69" s="105"/>
      <c r="BP69" s="105"/>
      <c r="BQ69" s="105"/>
      <c r="BR69" s="105"/>
      <c r="BS69" s="105"/>
      <c r="BT69" s="105"/>
      <c r="BU69" s="105"/>
      <c r="BV69" s="104">
        <v>154</v>
      </c>
      <c r="BW69" s="105"/>
      <c r="BX69" s="105"/>
      <c r="BY69" s="105"/>
      <c r="BZ69" s="105"/>
      <c r="CA69" s="105"/>
      <c r="CB69" s="105"/>
      <c r="CC69" s="105"/>
      <c r="CD69" s="105"/>
      <c r="CE69" s="105"/>
      <c r="CF69" s="105"/>
      <c r="CG69" s="105"/>
      <c r="CH69" s="105"/>
      <c r="CI69" s="105"/>
      <c r="CJ69" s="105"/>
      <c r="CK69" s="105"/>
      <c r="CL69" s="105"/>
      <c r="CM69" s="105"/>
      <c r="CN69" s="105"/>
      <c r="CO69" s="105"/>
      <c r="CP69" s="105"/>
      <c r="CQ69" s="105"/>
      <c r="CR69" s="105"/>
      <c r="CS69" s="105"/>
      <c r="CT69" s="105"/>
      <c r="CU69" s="105"/>
      <c r="CV69" s="105"/>
      <c r="CW69" s="105"/>
      <c r="CX69" s="105"/>
      <c r="CY69" s="105"/>
      <c r="CZ69" s="105"/>
      <c r="DA69" s="105"/>
      <c r="DB69" s="105"/>
      <c r="DC69" s="105"/>
      <c r="DD69" s="105"/>
      <c r="DE69" s="105"/>
    </row>
    <row r="70" spans="1:109" ht="12.6" customHeight="1">
      <c r="B70" s="104">
        <v>155</v>
      </c>
      <c r="C70" s="105"/>
      <c r="D70" s="105"/>
      <c r="E70" s="106"/>
      <c r="F70" s="106"/>
      <c r="G70" s="106"/>
      <c r="H70" s="106"/>
      <c r="I70" s="106"/>
      <c r="J70" s="106"/>
      <c r="K70" s="106"/>
      <c r="L70" s="106"/>
      <c r="M70" s="106"/>
      <c r="N70" s="106"/>
      <c r="O70" s="107"/>
      <c r="P70" s="107"/>
      <c r="Q70" s="107"/>
      <c r="R70" s="107"/>
      <c r="S70" s="107"/>
      <c r="T70" s="107"/>
      <c r="U70" s="107"/>
      <c r="V70" s="107"/>
      <c r="W70" s="107"/>
      <c r="X70" s="107"/>
      <c r="Y70" s="107"/>
      <c r="Z70" s="107"/>
      <c r="AA70" s="107"/>
      <c r="AB70" s="108"/>
      <c r="AC70" s="108"/>
      <c r="AD70" s="108"/>
      <c r="AE70" s="108"/>
      <c r="AF70" s="108"/>
      <c r="AG70" s="108"/>
      <c r="AH70" s="108"/>
      <c r="AI70" s="108"/>
      <c r="AJ70" s="108"/>
      <c r="AK70" s="108"/>
      <c r="AL70" s="104">
        <v>155</v>
      </c>
      <c r="AM70" s="108"/>
      <c r="AN70" s="108"/>
      <c r="AO70" s="108"/>
      <c r="AP70" s="108"/>
      <c r="AQ70" s="108"/>
      <c r="AR70" s="108"/>
      <c r="AS70" s="108"/>
      <c r="AT70" s="108"/>
      <c r="AU70" s="108"/>
      <c r="AV70" s="108"/>
      <c r="AW70" s="108"/>
      <c r="AX70" s="108"/>
      <c r="AY70" s="108"/>
      <c r="AZ70" s="108"/>
      <c r="BA70" s="108"/>
      <c r="BB70" s="108"/>
      <c r="BC70" s="108"/>
      <c r="BD70" s="108"/>
      <c r="BE70" s="108"/>
      <c r="BF70" s="108"/>
      <c r="BG70" s="105"/>
      <c r="BH70" s="105"/>
      <c r="BI70" s="105"/>
      <c r="BJ70" s="105"/>
      <c r="BK70" s="105"/>
      <c r="BL70" s="105"/>
      <c r="BM70" s="105"/>
      <c r="BN70" s="105"/>
      <c r="BO70" s="105"/>
      <c r="BP70" s="105"/>
      <c r="BQ70" s="105"/>
      <c r="BR70" s="105"/>
      <c r="BS70" s="105"/>
      <c r="BT70" s="105"/>
      <c r="BU70" s="105"/>
      <c r="BV70" s="104">
        <v>155</v>
      </c>
      <c r="BW70" s="105"/>
      <c r="BX70" s="105"/>
      <c r="BY70" s="105"/>
      <c r="BZ70" s="105"/>
      <c r="CA70" s="105"/>
      <c r="CB70" s="105"/>
      <c r="CC70" s="105"/>
      <c r="CD70" s="105"/>
      <c r="CE70" s="105"/>
      <c r="CF70" s="105"/>
      <c r="CG70" s="105"/>
      <c r="CH70" s="105"/>
      <c r="CI70" s="105"/>
      <c r="CJ70" s="105"/>
      <c r="CK70" s="105"/>
      <c r="CL70" s="105"/>
      <c r="CM70" s="105"/>
      <c r="CN70" s="105"/>
      <c r="CO70" s="105"/>
      <c r="CP70" s="105"/>
      <c r="CQ70" s="105"/>
      <c r="CR70" s="105"/>
      <c r="CS70" s="105"/>
      <c r="CT70" s="105"/>
      <c r="CU70" s="105"/>
      <c r="CV70" s="105"/>
      <c r="CW70" s="105"/>
      <c r="CX70" s="105"/>
      <c r="CY70" s="105"/>
      <c r="CZ70" s="105"/>
      <c r="DA70" s="105"/>
      <c r="DB70" s="105"/>
      <c r="DC70" s="105"/>
      <c r="DD70" s="105"/>
      <c r="DE70" s="105"/>
    </row>
    <row r="71" spans="1:109" ht="12.6" customHeight="1">
      <c r="B71" s="104">
        <v>156</v>
      </c>
      <c r="C71" s="105"/>
      <c r="D71" s="105"/>
      <c r="E71" s="105"/>
      <c r="F71" s="106"/>
      <c r="G71" s="106"/>
      <c r="H71" s="106"/>
      <c r="I71" s="106"/>
      <c r="J71" s="106"/>
      <c r="K71" s="106"/>
      <c r="L71" s="106"/>
      <c r="M71" s="106"/>
      <c r="N71" s="106"/>
      <c r="O71" s="106"/>
      <c r="P71" s="107"/>
      <c r="Q71" s="107"/>
      <c r="R71" s="107"/>
      <c r="S71" s="107"/>
      <c r="T71" s="107"/>
      <c r="U71" s="107"/>
      <c r="V71" s="107"/>
      <c r="W71" s="107"/>
      <c r="X71" s="107"/>
      <c r="Y71" s="107"/>
      <c r="Z71" s="107"/>
      <c r="AA71" s="138"/>
      <c r="AB71" s="107"/>
      <c r="AC71" s="108"/>
      <c r="AD71" s="108"/>
      <c r="AE71" s="108"/>
      <c r="AF71" s="108"/>
      <c r="AG71" s="108"/>
      <c r="AH71" s="108"/>
      <c r="AI71" s="108"/>
      <c r="AJ71" s="108"/>
      <c r="AK71" s="108"/>
      <c r="AL71" s="104">
        <v>156</v>
      </c>
      <c r="AM71" s="108"/>
      <c r="AN71" s="108"/>
      <c r="AO71" s="108"/>
      <c r="AP71" s="108"/>
      <c r="AQ71" s="108"/>
      <c r="AR71" s="108"/>
      <c r="AS71" s="108"/>
      <c r="AT71" s="108"/>
      <c r="AU71" s="108"/>
      <c r="AV71" s="108"/>
      <c r="AW71" s="108"/>
      <c r="AX71" s="108"/>
      <c r="AY71" s="108"/>
      <c r="AZ71" s="108"/>
      <c r="BA71" s="108"/>
      <c r="BB71" s="108"/>
      <c r="BC71" s="108"/>
      <c r="BD71" s="108"/>
      <c r="BE71" s="108"/>
      <c r="BF71" s="108"/>
      <c r="BG71" s="108"/>
      <c r="BH71" s="105"/>
      <c r="BI71" s="105"/>
      <c r="BJ71" s="105"/>
      <c r="BK71" s="105"/>
      <c r="BL71" s="105"/>
      <c r="BM71" s="105"/>
      <c r="BN71" s="105"/>
      <c r="BO71" s="105"/>
      <c r="BP71" s="105"/>
      <c r="BQ71" s="105"/>
      <c r="BR71" s="105"/>
      <c r="BS71" s="105"/>
      <c r="BT71" s="105"/>
      <c r="BU71" s="105"/>
      <c r="BV71" s="104">
        <v>156</v>
      </c>
      <c r="BW71" s="105"/>
      <c r="BX71" s="105"/>
      <c r="BY71" s="105"/>
      <c r="BZ71" s="105"/>
      <c r="CA71" s="105"/>
      <c r="CB71" s="105"/>
      <c r="CC71" s="105"/>
      <c r="CD71" s="105"/>
      <c r="CE71" s="105"/>
      <c r="CF71" s="105"/>
      <c r="CG71" s="105"/>
      <c r="CH71" s="105"/>
      <c r="CI71" s="105"/>
      <c r="CJ71" s="105"/>
      <c r="CK71" s="105"/>
      <c r="CL71" s="105"/>
      <c r="CM71" s="105"/>
      <c r="CN71" s="105"/>
      <c r="CO71" s="105"/>
      <c r="CP71" s="105"/>
      <c r="CQ71" s="105"/>
      <c r="CR71" s="105"/>
      <c r="CS71" s="105"/>
      <c r="CT71" s="105"/>
      <c r="CU71" s="105"/>
      <c r="CV71" s="105"/>
      <c r="CW71" s="105"/>
      <c r="CX71" s="105"/>
      <c r="CY71" s="105"/>
      <c r="CZ71" s="105"/>
      <c r="DA71" s="105"/>
      <c r="DB71" s="105"/>
      <c r="DC71" s="105"/>
      <c r="DD71" s="105"/>
      <c r="DE71" s="105"/>
    </row>
    <row r="72" spans="1:109" ht="12.6" customHeight="1">
      <c r="B72" s="104">
        <v>157</v>
      </c>
      <c r="C72" s="105"/>
      <c r="D72" s="105"/>
      <c r="E72" s="105"/>
      <c r="F72" s="105"/>
      <c r="G72" s="106"/>
      <c r="H72" s="106"/>
      <c r="I72" s="106"/>
      <c r="J72" s="106"/>
      <c r="K72" s="106"/>
      <c r="L72" s="106"/>
      <c r="M72" s="106"/>
      <c r="N72" s="106"/>
      <c r="O72" s="106"/>
      <c r="P72" s="106"/>
      <c r="Q72" s="107"/>
      <c r="R72" s="107"/>
      <c r="S72" s="107"/>
      <c r="T72" s="107"/>
      <c r="U72" s="107"/>
      <c r="V72" s="107"/>
      <c r="W72" s="107"/>
      <c r="X72" s="107"/>
      <c r="Y72" s="107"/>
      <c r="Z72" s="107"/>
      <c r="AA72" s="107"/>
      <c r="AB72" s="107"/>
      <c r="AC72" s="107"/>
      <c r="AD72" s="108"/>
      <c r="AE72" s="108"/>
      <c r="AF72" s="108"/>
      <c r="AG72" s="108"/>
      <c r="AH72" s="108"/>
      <c r="AI72" s="108"/>
      <c r="AJ72" s="108"/>
      <c r="AK72" s="108"/>
      <c r="AL72" s="104">
        <v>157</v>
      </c>
      <c r="AM72" s="108"/>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5"/>
      <c r="BJ72" s="105"/>
      <c r="BK72" s="105"/>
      <c r="BL72" s="105"/>
      <c r="BM72" s="105"/>
      <c r="BN72" s="105"/>
      <c r="BO72" s="105"/>
      <c r="BP72" s="105"/>
      <c r="BQ72" s="105"/>
      <c r="BR72" s="105"/>
      <c r="BS72" s="105"/>
      <c r="BT72" s="105"/>
      <c r="BU72" s="105"/>
      <c r="BV72" s="104">
        <v>157</v>
      </c>
      <c r="BW72" s="105"/>
      <c r="BX72" s="105"/>
      <c r="BY72" s="105"/>
      <c r="BZ72" s="105"/>
      <c r="CA72" s="105"/>
      <c r="CB72" s="105"/>
      <c r="CC72" s="105"/>
      <c r="CD72" s="105"/>
      <c r="CE72" s="105"/>
      <c r="CF72" s="105"/>
      <c r="CG72" s="105"/>
      <c r="CH72" s="105"/>
      <c r="CI72" s="105"/>
      <c r="CJ72" s="105"/>
      <c r="CK72" s="105"/>
      <c r="CL72" s="105"/>
      <c r="CM72" s="105"/>
      <c r="CN72" s="105"/>
      <c r="CO72" s="105"/>
      <c r="CP72" s="105"/>
      <c r="CQ72" s="105"/>
      <c r="CR72" s="105"/>
      <c r="CS72" s="105"/>
      <c r="CT72" s="105"/>
      <c r="CU72" s="105"/>
      <c r="CV72" s="105"/>
      <c r="CW72" s="105"/>
      <c r="CX72" s="105"/>
      <c r="CY72" s="105"/>
      <c r="CZ72" s="105"/>
      <c r="DA72" s="105"/>
      <c r="DB72" s="105"/>
      <c r="DC72" s="105"/>
      <c r="DD72" s="105"/>
      <c r="DE72" s="105"/>
    </row>
    <row r="73" spans="1:109" ht="12.75" customHeight="1">
      <c r="B73" s="104">
        <v>158</v>
      </c>
      <c r="C73" s="105"/>
      <c r="D73" s="105"/>
      <c r="E73" s="105"/>
      <c r="F73" s="105"/>
      <c r="G73" s="106"/>
      <c r="H73" s="106"/>
      <c r="I73" s="106"/>
      <c r="J73" s="106"/>
      <c r="K73" s="106"/>
      <c r="L73" s="106"/>
      <c r="M73" s="106"/>
      <c r="N73" s="106"/>
      <c r="O73" s="106"/>
      <c r="P73" s="106"/>
      <c r="Q73" s="107"/>
      <c r="R73" s="107"/>
      <c r="S73" s="107"/>
      <c r="T73" s="107"/>
      <c r="U73" s="107"/>
      <c r="V73" s="107"/>
      <c r="W73" s="107"/>
      <c r="X73" s="107"/>
      <c r="Y73" s="107"/>
      <c r="Z73" s="107"/>
      <c r="AA73" s="107"/>
      <c r="AB73" s="107"/>
      <c r="AC73" s="107"/>
      <c r="AD73" s="107"/>
      <c r="AE73" s="108"/>
      <c r="AF73" s="108"/>
      <c r="AG73" s="108"/>
      <c r="AH73" s="108"/>
      <c r="AI73" s="108"/>
      <c r="AJ73" s="108"/>
      <c r="AK73" s="108"/>
      <c r="AL73" s="104">
        <v>158</v>
      </c>
      <c r="AM73" s="108"/>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5"/>
      <c r="BK73" s="105"/>
      <c r="BL73" s="105"/>
      <c r="BM73" s="105"/>
      <c r="BN73" s="105"/>
      <c r="BO73" s="105"/>
      <c r="BP73" s="105"/>
      <c r="BQ73" s="105"/>
      <c r="BR73" s="105"/>
      <c r="BS73" s="105"/>
      <c r="BT73" s="105"/>
      <c r="BU73" s="105"/>
      <c r="BV73" s="104">
        <v>158</v>
      </c>
      <c r="BW73" s="105"/>
      <c r="BX73" s="105"/>
      <c r="BY73" s="105"/>
      <c r="BZ73" s="105"/>
      <c r="CA73" s="105"/>
      <c r="CB73" s="105"/>
      <c r="CC73" s="105"/>
      <c r="CD73" s="105"/>
      <c r="CE73" s="105"/>
      <c r="CF73" s="105"/>
      <c r="CG73" s="105"/>
      <c r="CH73" s="105"/>
      <c r="CI73" s="105"/>
      <c r="CJ73" s="105"/>
      <c r="CK73" s="105"/>
      <c r="CL73" s="105"/>
      <c r="CM73" s="105"/>
      <c r="CN73" s="105"/>
      <c r="CO73" s="105"/>
      <c r="CP73" s="105"/>
      <c r="CQ73" s="105"/>
      <c r="CR73" s="105"/>
      <c r="CS73" s="105"/>
      <c r="CT73" s="105"/>
      <c r="CU73" s="105"/>
      <c r="CV73" s="105"/>
      <c r="CW73" s="105"/>
      <c r="CX73" s="105"/>
      <c r="CY73" s="105"/>
      <c r="CZ73" s="105"/>
      <c r="DA73" s="105"/>
      <c r="DB73" s="105"/>
      <c r="DC73" s="105"/>
      <c r="DD73" s="105"/>
      <c r="DE73" s="105"/>
    </row>
    <row r="74" spans="1:109" ht="12.6" customHeight="1">
      <c r="B74" s="104">
        <v>159</v>
      </c>
      <c r="C74" s="105"/>
      <c r="D74" s="105"/>
      <c r="E74" s="105"/>
      <c r="F74" s="105"/>
      <c r="G74" s="105"/>
      <c r="H74" s="106"/>
      <c r="I74" s="106"/>
      <c r="J74" s="106"/>
      <c r="K74" s="106"/>
      <c r="L74" s="106"/>
      <c r="M74" s="106"/>
      <c r="N74" s="106"/>
      <c r="O74" s="106"/>
      <c r="P74" s="106"/>
      <c r="Q74" s="106"/>
      <c r="R74" s="107"/>
      <c r="S74" s="107"/>
      <c r="T74" s="107"/>
      <c r="U74" s="107"/>
      <c r="V74" s="107"/>
      <c r="W74" s="107"/>
      <c r="X74" s="107"/>
      <c r="Y74" s="107"/>
      <c r="Z74" s="107"/>
      <c r="AA74" s="107"/>
      <c r="AB74" s="107"/>
      <c r="AC74" s="107"/>
      <c r="AD74" s="107"/>
      <c r="AE74" s="108"/>
      <c r="AF74" s="108"/>
      <c r="AG74" s="108"/>
      <c r="AH74" s="108"/>
      <c r="AI74" s="108"/>
      <c r="AJ74" s="108"/>
      <c r="AK74" s="108"/>
      <c r="AL74" s="104">
        <v>159</v>
      </c>
      <c r="AM74" s="108"/>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8"/>
      <c r="BJ74" s="105"/>
      <c r="BK74" s="105"/>
      <c r="BL74" s="105"/>
      <c r="BM74" s="105"/>
      <c r="BN74" s="105"/>
      <c r="BO74" s="105"/>
      <c r="BP74" s="105"/>
      <c r="BQ74" s="105"/>
      <c r="BR74" s="105"/>
      <c r="BS74" s="105"/>
      <c r="BT74" s="105"/>
      <c r="BU74" s="105"/>
      <c r="BV74" s="104">
        <v>159</v>
      </c>
      <c r="BW74" s="105"/>
      <c r="BX74" s="105"/>
      <c r="BY74" s="105"/>
      <c r="BZ74" s="105"/>
      <c r="CA74" s="105"/>
      <c r="CB74" s="105"/>
      <c r="CC74" s="105"/>
      <c r="CD74" s="105"/>
      <c r="CE74" s="105"/>
      <c r="CF74" s="105"/>
      <c r="CG74" s="105"/>
      <c r="CH74" s="105"/>
      <c r="CI74" s="105"/>
      <c r="CJ74" s="105"/>
      <c r="CK74" s="105"/>
      <c r="CL74" s="105"/>
      <c r="CM74" s="105"/>
      <c r="CN74" s="105"/>
      <c r="CO74" s="105"/>
      <c r="CP74" s="105"/>
      <c r="CQ74" s="105"/>
      <c r="CR74" s="105"/>
      <c r="CS74" s="105"/>
      <c r="CT74" s="105"/>
      <c r="CU74" s="105"/>
      <c r="CV74" s="105"/>
      <c r="CW74" s="105"/>
      <c r="CX74" s="105"/>
      <c r="CY74" s="105"/>
      <c r="CZ74" s="105"/>
      <c r="DA74" s="105"/>
      <c r="DB74" s="105"/>
      <c r="DC74" s="105"/>
      <c r="DD74" s="105"/>
      <c r="DE74" s="105"/>
    </row>
    <row r="75" spans="1:109" ht="12.6" customHeight="1">
      <c r="B75" s="104">
        <v>160</v>
      </c>
      <c r="C75" s="105"/>
      <c r="D75" s="105"/>
      <c r="E75" s="105"/>
      <c r="F75" s="105"/>
      <c r="G75" s="105"/>
      <c r="H75" s="105"/>
      <c r="I75" s="106"/>
      <c r="J75" s="106"/>
      <c r="K75" s="106"/>
      <c r="L75" s="106"/>
      <c r="M75" s="106"/>
      <c r="N75" s="106"/>
      <c r="O75" s="106"/>
      <c r="P75" s="106"/>
      <c r="Q75" s="106"/>
      <c r="R75" s="106"/>
      <c r="S75" s="107"/>
      <c r="T75" s="107"/>
      <c r="U75" s="107"/>
      <c r="V75" s="107"/>
      <c r="W75" s="107"/>
      <c r="X75" s="107"/>
      <c r="Y75" s="107"/>
      <c r="Z75" s="107"/>
      <c r="AA75" s="107"/>
      <c r="AB75" s="107"/>
      <c r="AC75" s="107"/>
      <c r="AD75" s="107"/>
      <c r="AE75" s="108"/>
      <c r="AF75" s="108"/>
      <c r="AG75" s="108"/>
      <c r="AH75" s="108"/>
      <c r="AI75" s="108"/>
      <c r="AJ75" s="108"/>
      <c r="AK75" s="108"/>
      <c r="AL75" s="104">
        <v>160</v>
      </c>
      <c r="AM75" s="108"/>
      <c r="AN75" s="108"/>
      <c r="AO75" s="108"/>
      <c r="AP75" s="108"/>
      <c r="AQ75" s="108"/>
      <c r="AR75" s="108"/>
      <c r="AS75" s="108"/>
      <c r="AT75" s="108"/>
      <c r="AU75" s="108"/>
      <c r="AV75" s="108"/>
      <c r="AW75" s="108"/>
      <c r="AX75" s="108"/>
      <c r="AY75" s="108"/>
      <c r="AZ75" s="108"/>
      <c r="BA75" s="108"/>
      <c r="BB75" s="108"/>
      <c r="BC75" s="108"/>
      <c r="BD75" s="108"/>
      <c r="BE75" s="108"/>
      <c r="BF75" s="108"/>
      <c r="BG75" s="108"/>
      <c r="BH75" s="108"/>
      <c r="BI75" s="108"/>
      <c r="BJ75" s="105"/>
      <c r="BK75" s="105"/>
      <c r="BL75" s="105"/>
      <c r="BM75" s="105"/>
      <c r="BN75" s="105"/>
      <c r="BO75" s="105"/>
      <c r="BP75" s="105"/>
      <c r="BQ75" s="105"/>
      <c r="BR75" s="105"/>
      <c r="BS75" s="105"/>
      <c r="BT75" s="105"/>
      <c r="BU75" s="105"/>
      <c r="BV75" s="104">
        <v>160</v>
      </c>
      <c r="BW75" s="105"/>
      <c r="BX75" s="105"/>
      <c r="BY75" s="105"/>
      <c r="BZ75" s="105"/>
      <c r="CA75" s="105"/>
      <c r="CB75" s="105"/>
      <c r="CC75" s="105"/>
      <c r="CD75" s="105"/>
      <c r="CE75" s="105"/>
      <c r="CF75" s="105"/>
      <c r="CG75" s="105"/>
      <c r="CH75" s="105"/>
      <c r="CI75" s="105"/>
      <c r="CJ75" s="105"/>
      <c r="CK75" s="105"/>
      <c r="CL75" s="105"/>
      <c r="CM75" s="105"/>
      <c r="CN75" s="105"/>
      <c r="CO75" s="105"/>
      <c r="CP75" s="105"/>
      <c r="CQ75" s="105"/>
      <c r="CR75" s="105"/>
      <c r="CS75" s="105"/>
      <c r="CT75" s="105"/>
      <c r="CU75" s="105"/>
      <c r="CV75" s="105"/>
      <c r="CW75" s="105"/>
      <c r="CX75" s="105"/>
      <c r="CY75" s="105"/>
      <c r="CZ75" s="105"/>
      <c r="DA75" s="105"/>
      <c r="DB75" s="105"/>
      <c r="DC75" s="105"/>
      <c r="DD75" s="105"/>
      <c r="DE75" s="105"/>
    </row>
    <row r="76" spans="1:109" ht="12.6" customHeight="1">
      <c r="B76" s="104">
        <v>161</v>
      </c>
      <c r="C76" s="105"/>
      <c r="D76" s="105"/>
      <c r="E76" s="105"/>
      <c r="F76" s="105"/>
      <c r="G76" s="105"/>
      <c r="H76" s="105"/>
      <c r="I76" s="106"/>
      <c r="J76" s="106"/>
      <c r="K76" s="106"/>
      <c r="L76" s="106"/>
      <c r="M76" s="106"/>
      <c r="N76" s="106"/>
      <c r="O76" s="106"/>
      <c r="P76" s="106"/>
      <c r="Q76" s="106"/>
      <c r="R76" s="106"/>
      <c r="S76" s="107"/>
      <c r="T76" s="107"/>
      <c r="U76" s="107"/>
      <c r="V76" s="107"/>
      <c r="W76" s="107"/>
      <c r="X76" s="107"/>
      <c r="Y76" s="107"/>
      <c r="Z76" s="107"/>
      <c r="AA76" s="107"/>
      <c r="AB76" s="107"/>
      <c r="AC76" s="107"/>
      <c r="AD76" s="107"/>
      <c r="AE76" s="107"/>
      <c r="AF76" s="108"/>
      <c r="AG76" s="108"/>
      <c r="AH76" s="108"/>
      <c r="AI76" s="108"/>
      <c r="AJ76" s="108"/>
      <c r="AK76" s="108"/>
      <c r="AL76" s="104">
        <v>161</v>
      </c>
      <c r="AM76" s="108"/>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5"/>
      <c r="BL76" s="105"/>
      <c r="BM76" s="105"/>
      <c r="BN76" s="105"/>
      <c r="BO76" s="105"/>
      <c r="BP76" s="105"/>
      <c r="BQ76" s="105"/>
      <c r="BR76" s="105"/>
      <c r="BS76" s="105"/>
      <c r="BT76" s="105"/>
      <c r="BU76" s="105"/>
      <c r="BV76" s="104">
        <v>161</v>
      </c>
      <c r="BW76" s="105"/>
      <c r="BX76" s="105"/>
      <c r="BY76" s="105"/>
      <c r="BZ76" s="105"/>
      <c r="CA76" s="105"/>
      <c r="CB76" s="105"/>
      <c r="CC76" s="105"/>
      <c r="CD76" s="105"/>
      <c r="CE76" s="105"/>
      <c r="CF76" s="105"/>
      <c r="CG76" s="105"/>
      <c r="CH76" s="105"/>
      <c r="CI76" s="105"/>
      <c r="CJ76" s="105"/>
      <c r="CK76" s="105"/>
      <c r="CL76" s="105"/>
      <c r="CM76" s="105"/>
      <c r="CN76" s="105"/>
      <c r="CO76" s="105"/>
      <c r="CP76" s="105"/>
      <c r="CQ76" s="105"/>
      <c r="CR76" s="105"/>
      <c r="CS76" s="105"/>
      <c r="CT76" s="105"/>
      <c r="CU76" s="105"/>
      <c r="CV76" s="105"/>
      <c r="CW76" s="105"/>
      <c r="CX76" s="105"/>
      <c r="CY76" s="105"/>
      <c r="CZ76" s="105"/>
      <c r="DA76" s="105"/>
      <c r="DB76" s="105"/>
      <c r="DC76" s="105"/>
      <c r="DD76" s="105"/>
      <c r="DE76" s="105"/>
    </row>
    <row r="77" spans="1:109" ht="12.6" customHeight="1">
      <c r="B77" s="104">
        <v>162</v>
      </c>
      <c r="C77" s="105"/>
      <c r="D77" s="105"/>
      <c r="E77" s="105"/>
      <c r="F77" s="105"/>
      <c r="G77" s="105"/>
      <c r="H77" s="105"/>
      <c r="I77" s="105"/>
      <c r="J77" s="106"/>
      <c r="K77" s="106"/>
      <c r="L77" s="106"/>
      <c r="M77" s="106"/>
      <c r="N77" s="106"/>
      <c r="O77" s="106"/>
      <c r="P77" s="106"/>
      <c r="Q77" s="106"/>
      <c r="R77" s="106"/>
      <c r="S77" s="106"/>
      <c r="T77" s="107"/>
      <c r="U77" s="107"/>
      <c r="V77" s="107"/>
      <c r="W77" s="107"/>
      <c r="X77" s="107"/>
      <c r="Y77" s="107"/>
      <c r="Z77" s="107"/>
      <c r="AA77" s="107"/>
      <c r="AB77" s="107"/>
      <c r="AC77" s="107"/>
      <c r="AD77" s="107"/>
      <c r="AE77" s="107"/>
      <c r="AF77" s="107"/>
      <c r="AG77" s="108"/>
      <c r="AH77" s="108"/>
      <c r="AI77" s="108"/>
      <c r="AJ77" s="108"/>
      <c r="AK77" s="108"/>
      <c r="AL77" s="104">
        <v>162</v>
      </c>
      <c r="AM77" s="108"/>
      <c r="AN77" s="108"/>
      <c r="AO77" s="108"/>
      <c r="AP77" s="108"/>
      <c r="AQ77" s="108"/>
      <c r="AR77" s="108"/>
      <c r="AS77" s="108"/>
      <c r="AT77" s="108"/>
      <c r="AU77" s="108"/>
      <c r="AV77" s="108"/>
      <c r="AW77" s="108"/>
      <c r="AX77" s="108"/>
      <c r="AY77" s="108"/>
      <c r="AZ77" s="108"/>
      <c r="BA77" s="108"/>
      <c r="BB77" s="108"/>
      <c r="BC77" s="108"/>
      <c r="BD77" s="108"/>
      <c r="BE77" s="108"/>
      <c r="BF77" s="108"/>
      <c r="BG77" s="108"/>
      <c r="BH77" s="108"/>
      <c r="BI77" s="108"/>
      <c r="BJ77" s="108"/>
      <c r="BK77" s="108"/>
      <c r="BL77" s="105"/>
      <c r="BM77" s="105"/>
      <c r="BN77" s="105"/>
      <c r="BO77" s="105"/>
      <c r="BP77" s="105"/>
      <c r="BQ77" s="105"/>
      <c r="BR77" s="105"/>
      <c r="BS77" s="105"/>
      <c r="BT77" s="105"/>
      <c r="BU77" s="105"/>
      <c r="BV77" s="104">
        <v>162</v>
      </c>
      <c r="BW77" s="105"/>
      <c r="BX77" s="105"/>
      <c r="BY77" s="105"/>
      <c r="BZ77" s="105"/>
      <c r="CA77" s="105"/>
      <c r="CB77" s="105"/>
      <c r="CC77" s="105"/>
      <c r="CD77" s="105"/>
      <c r="CE77" s="105"/>
      <c r="CF77" s="105"/>
      <c r="CG77" s="105"/>
      <c r="CH77" s="105"/>
      <c r="CI77" s="105"/>
      <c r="CJ77" s="105"/>
      <c r="CK77" s="105"/>
      <c r="CL77" s="105"/>
      <c r="CM77" s="105"/>
      <c r="CN77" s="105"/>
      <c r="CO77" s="105"/>
      <c r="CP77" s="105"/>
      <c r="CQ77" s="105"/>
      <c r="CR77" s="105"/>
      <c r="CS77" s="105"/>
      <c r="CT77" s="105"/>
      <c r="CU77" s="105"/>
      <c r="CV77" s="105"/>
      <c r="CW77" s="105"/>
      <c r="CX77" s="105"/>
      <c r="CY77" s="105"/>
      <c r="CZ77" s="105"/>
      <c r="DA77" s="105"/>
      <c r="DB77" s="105"/>
      <c r="DC77" s="105"/>
      <c r="DD77" s="105"/>
      <c r="DE77" s="105"/>
    </row>
    <row r="78" spans="1:109" ht="12.6" customHeight="1">
      <c r="B78" s="104">
        <v>163</v>
      </c>
      <c r="C78" s="105"/>
      <c r="D78" s="105"/>
      <c r="E78" s="105"/>
      <c r="F78" s="105"/>
      <c r="G78" s="105"/>
      <c r="H78" s="105"/>
      <c r="I78" s="105"/>
      <c r="J78" s="106"/>
      <c r="K78" s="106"/>
      <c r="L78" s="106"/>
      <c r="M78" s="106"/>
      <c r="N78" s="106"/>
      <c r="O78" s="106"/>
      <c r="P78" s="106"/>
      <c r="Q78" s="106"/>
      <c r="R78" s="106"/>
      <c r="S78" s="106"/>
      <c r="T78" s="107"/>
      <c r="U78" s="107"/>
      <c r="V78" s="107"/>
      <c r="W78" s="107"/>
      <c r="X78" s="107"/>
      <c r="Y78" s="107"/>
      <c r="Z78" s="107"/>
      <c r="AA78" s="107"/>
      <c r="AB78" s="107"/>
      <c r="AC78" s="107"/>
      <c r="AD78" s="107"/>
      <c r="AE78" s="107"/>
      <c r="AF78" s="107"/>
      <c r="AG78" s="107"/>
      <c r="AH78" s="108"/>
      <c r="AI78" s="108"/>
      <c r="AJ78" s="108"/>
      <c r="AK78" s="108"/>
      <c r="AL78" s="104">
        <v>163</v>
      </c>
      <c r="AM78" s="108"/>
      <c r="AN78" s="108"/>
      <c r="AO78" s="108"/>
      <c r="AP78" s="108"/>
      <c r="AQ78" s="108"/>
      <c r="AR78" s="108"/>
      <c r="AS78" s="108"/>
      <c r="AT78" s="108"/>
      <c r="AU78" s="108"/>
      <c r="AV78" s="108"/>
      <c r="AW78" s="108"/>
      <c r="AX78" s="108"/>
      <c r="AY78" s="108"/>
      <c r="AZ78" s="108"/>
      <c r="BA78" s="108"/>
      <c r="BB78" s="108"/>
      <c r="BC78" s="108"/>
      <c r="BD78" s="108"/>
      <c r="BE78" s="108"/>
      <c r="BF78" s="108"/>
      <c r="BG78" s="108"/>
      <c r="BH78" s="108"/>
      <c r="BI78" s="108"/>
      <c r="BJ78" s="108"/>
      <c r="BK78" s="108"/>
      <c r="BL78" s="108"/>
      <c r="BM78" s="105"/>
      <c r="BN78" s="105"/>
      <c r="BO78" s="105"/>
      <c r="BP78" s="105"/>
      <c r="BQ78" s="105"/>
      <c r="BR78" s="105"/>
      <c r="BS78" s="105"/>
      <c r="BT78" s="105"/>
      <c r="BU78" s="105"/>
      <c r="BV78" s="104">
        <v>163</v>
      </c>
      <c r="BW78" s="105"/>
      <c r="BX78" s="105"/>
      <c r="BY78" s="105"/>
      <c r="BZ78" s="105"/>
      <c r="CA78" s="105"/>
      <c r="CB78" s="105"/>
      <c r="CC78" s="105"/>
      <c r="CD78" s="105"/>
      <c r="CE78" s="105"/>
      <c r="CF78" s="105"/>
      <c r="CG78" s="105"/>
      <c r="CH78" s="105"/>
      <c r="CI78" s="105"/>
      <c r="CJ78" s="105"/>
      <c r="CK78" s="105"/>
      <c r="CL78" s="105"/>
      <c r="CM78" s="105"/>
      <c r="CN78" s="105"/>
      <c r="CO78" s="105"/>
      <c r="CP78" s="105"/>
      <c r="CQ78" s="105"/>
      <c r="CR78" s="105"/>
      <c r="CS78" s="105"/>
      <c r="CT78" s="105"/>
      <c r="CU78" s="105"/>
      <c r="CV78" s="105"/>
      <c r="CW78" s="105"/>
      <c r="CX78" s="105"/>
      <c r="CY78" s="105"/>
      <c r="CZ78" s="105"/>
      <c r="DA78" s="105"/>
      <c r="DB78" s="105"/>
      <c r="DC78" s="105"/>
      <c r="DD78" s="105"/>
      <c r="DE78" s="105"/>
    </row>
    <row r="79" spans="1:109" ht="12.6" customHeight="1">
      <c r="B79" s="104">
        <v>164</v>
      </c>
      <c r="C79" s="105"/>
      <c r="D79" s="105"/>
      <c r="E79" s="105"/>
      <c r="F79" s="105"/>
      <c r="G79" s="105"/>
      <c r="H79" s="105"/>
      <c r="I79" s="105"/>
      <c r="J79" s="105"/>
      <c r="K79" s="106"/>
      <c r="L79" s="106"/>
      <c r="M79" s="106"/>
      <c r="N79" s="106"/>
      <c r="O79" s="106"/>
      <c r="P79" s="106"/>
      <c r="Q79" s="106"/>
      <c r="R79" s="106"/>
      <c r="S79" s="106"/>
      <c r="T79" s="106"/>
      <c r="U79" s="107"/>
      <c r="V79" s="107"/>
      <c r="W79" s="107"/>
      <c r="X79" s="107"/>
      <c r="Y79" s="107"/>
      <c r="Z79" s="107"/>
      <c r="AA79" s="107"/>
      <c r="AB79" s="107"/>
      <c r="AC79" s="107"/>
      <c r="AD79" s="107"/>
      <c r="AE79" s="107"/>
      <c r="AF79" s="107"/>
      <c r="AG79" s="107"/>
      <c r="AH79" s="108"/>
      <c r="AI79" s="108"/>
      <c r="AJ79" s="108"/>
      <c r="AK79" s="108"/>
      <c r="AL79" s="104">
        <v>164</v>
      </c>
      <c r="AM79" s="108"/>
      <c r="AN79" s="108"/>
      <c r="AO79" s="108"/>
      <c r="AP79" s="108"/>
      <c r="AQ79" s="108"/>
      <c r="AR79" s="108"/>
      <c r="AS79" s="108"/>
      <c r="AT79" s="108"/>
      <c r="AU79" s="108"/>
      <c r="AV79" s="108"/>
      <c r="AW79" s="108"/>
      <c r="AX79" s="108"/>
      <c r="AY79" s="108"/>
      <c r="AZ79" s="108"/>
      <c r="BA79" s="108"/>
      <c r="BB79" s="108"/>
      <c r="BC79" s="108"/>
      <c r="BD79" s="108"/>
      <c r="BE79" s="108"/>
      <c r="BF79" s="108"/>
      <c r="BG79" s="108"/>
      <c r="BH79" s="108"/>
      <c r="BI79" s="108"/>
      <c r="BJ79" s="108"/>
      <c r="BK79" s="108"/>
      <c r="BL79" s="108"/>
      <c r="BM79" s="105"/>
      <c r="BN79" s="105"/>
      <c r="BO79" s="105"/>
      <c r="BP79" s="105"/>
      <c r="BQ79" s="105"/>
      <c r="BR79" s="105"/>
      <c r="BS79" s="105"/>
      <c r="BT79" s="105"/>
      <c r="BU79" s="105"/>
      <c r="BV79" s="104">
        <v>164</v>
      </c>
      <c r="BW79" s="105"/>
      <c r="BX79" s="105"/>
      <c r="BY79" s="105"/>
      <c r="BZ79" s="105"/>
      <c r="CA79" s="105"/>
      <c r="CB79" s="105"/>
      <c r="CC79" s="105"/>
      <c r="CD79" s="105"/>
      <c r="CE79" s="105"/>
      <c r="CF79" s="105"/>
      <c r="CG79" s="105"/>
      <c r="CH79" s="105"/>
      <c r="CI79" s="105"/>
      <c r="CJ79" s="105"/>
      <c r="CK79" s="105"/>
      <c r="CL79" s="105"/>
      <c r="CM79" s="105"/>
      <c r="CN79" s="105"/>
      <c r="CO79" s="105"/>
      <c r="CP79" s="105"/>
      <c r="CQ79" s="105"/>
      <c r="CR79" s="105"/>
      <c r="CS79" s="105"/>
      <c r="CT79" s="105"/>
      <c r="CU79" s="105"/>
      <c r="CV79" s="105"/>
      <c r="CW79" s="105"/>
      <c r="CX79" s="105"/>
      <c r="CY79" s="105"/>
      <c r="CZ79" s="105"/>
      <c r="DA79" s="105"/>
      <c r="DB79" s="105"/>
      <c r="DC79" s="105"/>
      <c r="DD79" s="105"/>
      <c r="DE79" s="105"/>
    </row>
    <row r="80" spans="1:109" ht="12.6" customHeight="1">
      <c r="B80" s="104">
        <v>165</v>
      </c>
      <c r="C80" s="105"/>
      <c r="D80" s="105"/>
      <c r="E80" s="105"/>
      <c r="F80" s="105"/>
      <c r="G80" s="105"/>
      <c r="H80" s="105"/>
      <c r="I80" s="105"/>
      <c r="J80" s="105"/>
      <c r="K80" s="105"/>
      <c r="L80" s="106"/>
      <c r="M80" s="106"/>
      <c r="N80" s="106"/>
      <c r="O80" s="106"/>
      <c r="P80" s="106"/>
      <c r="Q80" s="106"/>
      <c r="R80" s="106"/>
      <c r="S80" s="106"/>
      <c r="T80" s="106"/>
      <c r="U80" s="106"/>
      <c r="V80" s="107"/>
      <c r="W80" s="107"/>
      <c r="X80" s="107"/>
      <c r="Y80" s="107"/>
      <c r="Z80" s="107"/>
      <c r="AA80" s="107"/>
      <c r="AB80" s="107"/>
      <c r="AC80" s="107"/>
      <c r="AD80" s="107"/>
      <c r="AE80" s="107"/>
      <c r="AF80" s="107"/>
      <c r="AG80" s="107"/>
      <c r="AH80" s="107"/>
      <c r="AI80" s="108"/>
      <c r="AJ80" s="108"/>
      <c r="AK80" s="108"/>
      <c r="AL80" s="104">
        <v>165</v>
      </c>
      <c r="AM80" s="108"/>
      <c r="AN80" s="108"/>
      <c r="AO80" s="108"/>
      <c r="AP80" s="108"/>
      <c r="AQ80" s="108"/>
      <c r="AR80" s="108"/>
      <c r="AS80" s="108"/>
      <c r="AT80" s="108"/>
      <c r="AU80" s="108"/>
      <c r="AV80" s="108"/>
      <c r="AW80" s="108"/>
      <c r="AX80" s="108"/>
      <c r="AY80" s="108"/>
      <c r="AZ80" s="108"/>
      <c r="BA80" s="108"/>
      <c r="BB80" s="108"/>
      <c r="BC80" s="108"/>
      <c r="BD80" s="108"/>
      <c r="BE80" s="108"/>
      <c r="BF80" s="108"/>
      <c r="BG80" s="108"/>
      <c r="BH80" s="108"/>
      <c r="BI80" s="108"/>
      <c r="BJ80" s="108"/>
      <c r="BK80" s="108"/>
      <c r="BL80" s="108"/>
      <c r="BM80" s="108"/>
      <c r="BN80" s="105"/>
      <c r="BO80" s="105"/>
      <c r="BP80" s="105"/>
      <c r="BQ80" s="105"/>
      <c r="BR80" s="105"/>
      <c r="BS80" s="105"/>
      <c r="BT80" s="105"/>
      <c r="BU80" s="105"/>
      <c r="BV80" s="104">
        <v>165</v>
      </c>
      <c r="BW80" s="105"/>
      <c r="BX80" s="105"/>
      <c r="BY80" s="105"/>
      <c r="BZ80" s="105"/>
      <c r="CA80" s="105"/>
      <c r="CB80" s="105"/>
      <c r="CC80" s="105"/>
      <c r="CD80" s="105"/>
      <c r="CE80" s="105"/>
      <c r="CF80" s="105"/>
      <c r="CG80" s="105"/>
      <c r="CH80" s="105"/>
      <c r="CI80" s="105"/>
      <c r="CJ80" s="105"/>
      <c r="CK80" s="105"/>
      <c r="CL80" s="105"/>
      <c r="CM80" s="105"/>
      <c r="CN80" s="105"/>
      <c r="CO80" s="105"/>
      <c r="CP80" s="105"/>
      <c r="CQ80" s="105"/>
      <c r="CR80" s="105"/>
      <c r="CS80" s="105"/>
      <c r="CT80" s="105"/>
      <c r="CU80" s="105"/>
      <c r="CV80" s="105"/>
      <c r="CW80" s="105"/>
      <c r="CX80" s="105"/>
      <c r="CY80" s="105"/>
      <c r="CZ80" s="105"/>
      <c r="DA80" s="105"/>
      <c r="DB80" s="105"/>
      <c r="DC80" s="105"/>
      <c r="DD80" s="105"/>
      <c r="DE80" s="105"/>
    </row>
    <row r="81" spans="2:109" ht="12.6" customHeight="1">
      <c r="B81" s="104">
        <v>166</v>
      </c>
      <c r="C81" s="105"/>
      <c r="D81" s="105"/>
      <c r="E81" s="105"/>
      <c r="F81" s="105"/>
      <c r="G81" s="105"/>
      <c r="H81" s="105"/>
      <c r="I81" s="105"/>
      <c r="J81" s="105"/>
      <c r="K81" s="105"/>
      <c r="L81" s="106"/>
      <c r="M81" s="106"/>
      <c r="N81" s="106"/>
      <c r="O81" s="106"/>
      <c r="P81" s="106"/>
      <c r="Q81" s="106"/>
      <c r="R81" s="106"/>
      <c r="S81" s="106"/>
      <c r="T81" s="106"/>
      <c r="U81" s="106"/>
      <c r="V81" s="107"/>
      <c r="W81" s="107"/>
      <c r="X81" s="107"/>
      <c r="Y81" s="107"/>
      <c r="Z81" s="107"/>
      <c r="AA81" s="107"/>
      <c r="AB81" s="107"/>
      <c r="AC81" s="107"/>
      <c r="AD81" s="107"/>
      <c r="AE81" s="107"/>
      <c r="AF81" s="107"/>
      <c r="AG81" s="107"/>
      <c r="AH81" s="107"/>
      <c r="AI81" s="107"/>
      <c r="AJ81" s="108"/>
      <c r="AK81" s="108"/>
      <c r="AL81" s="104">
        <v>166</v>
      </c>
      <c r="AM81" s="108"/>
      <c r="AN81" s="108"/>
      <c r="AO81" s="108"/>
      <c r="AP81" s="108"/>
      <c r="AQ81" s="108"/>
      <c r="AR81" s="108"/>
      <c r="AS81" s="108"/>
      <c r="AT81" s="108"/>
      <c r="AU81" s="108"/>
      <c r="AV81" s="108"/>
      <c r="AW81" s="108"/>
      <c r="AX81" s="108"/>
      <c r="AY81" s="108"/>
      <c r="AZ81" s="108"/>
      <c r="BA81" s="108"/>
      <c r="BB81" s="108"/>
      <c r="BC81" s="108"/>
      <c r="BD81" s="108"/>
      <c r="BE81" s="108"/>
      <c r="BF81" s="108"/>
      <c r="BG81" s="108"/>
      <c r="BH81" s="108"/>
      <c r="BI81" s="108"/>
      <c r="BJ81" s="108"/>
      <c r="BK81" s="108"/>
      <c r="BL81" s="108"/>
      <c r="BM81" s="108"/>
      <c r="BN81" s="108"/>
      <c r="BO81" s="105"/>
      <c r="BP81" s="105"/>
      <c r="BQ81" s="105"/>
      <c r="BR81" s="105"/>
      <c r="BS81" s="105"/>
      <c r="BT81" s="105"/>
      <c r="BU81" s="105"/>
      <c r="BV81" s="104">
        <v>166</v>
      </c>
      <c r="BW81" s="105"/>
      <c r="BX81" s="105"/>
      <c r="BY81" s="105"/>
      <c r="BZ81" s="105"/>
      <c r="CA81" s="105"/>
      <c r="CB81" s="105"/>
      <c r="CC81" s="105"/>
      <c r="CD81" s="105"/>
      <c r="CE81" s="105"/>
      <c r="CF81" s="105"/>
      <c r="CG81" s="105"/>
      <c r="CH81" s="105"/>
      <c r="CI81" s="105"/>
      <c r="CJ81" s="105"/>
      <c r="CK81" s="105"/>
      <c r="CL81" s="105"/>
      <c r="CM81" s="105"/>
      <c r="CN81" s="105"/>
      <c r="CO81" s="105"/>
      <c r="CP81" s="105"/>
      <c r="CQ81" s="105"/>
      <c r="CR81" s="105"/>
      <c r="CS81" s="105"/>
      <c r="CT81" s="105"/>
      <c r="CU81" s="105"/>
      <c r="CV81" s="105"/>
      <c r="CW81" s="105"/>
      <c r="CX81" s="105"/>
      <c r="CY81" s="105"/>
      <c r="CZ81" s="105"/>
      <c r="DA81" s="105"/>
      <c r="DB81" s="105"/>
      <c r="DC81" s="105"/>
      <c r="DD81" s="105"/>
      <c r="DE81" s="105"/>
    </row>
    <row r="82" spans="2:109" ht="12.6" customHeight="1">
      <c r="B82" s="104">
        <v>167</v>
      </c>
      <c r="C82" s="105"/>
      <c r="D82" s="105"/>
      <c r="E82" s="105"/>
      <c r="F82" s="105"/>
      <c r="G82" s="105"/>
      <c r="H82" s="105"/>
      <c r="I82" s="105"/>
      <c r="J82" s="105"/>
      <c r="K82" s="105"/>
      <c r="L82" s="105"/>
      <c r="M82" s="106"/>
      <c r="N82" s="106"/>
      <c r="O82" s="106"/>
      <c r="P82" s="106"/>
      <c r="Q82" s="106"/>
      <c r="R82" s="106"/>
      <c r="S82" s="106"/>
      <c r="T82" s="106"/>
      <c r="U82" s="106"/>
      <c r="V82" s="106"/>
      <c r="W82" s="107"/>
      <c r="X82" s="107"/>
      <c r="Y82" s="107"/>
      <c r="Z82" s="107"/>
      <c r="AA82" s="107"/>
      <c r="AB82" s="107"/>
      <c r="AC82" s="107"/>
      <c r="AD82" s="107"/>
      <c r="AE82" s="107"/>
      <c r="AF82" s="107"/>
      <c r="AG82" s="107"/>
      <c r="AH82" s="107"/>
      <c r="AI82" s="107"/>
      <c r="AJ82" s="107"/>
      <c r="AK82" s="108"/>
      <c r="AL82" s="104">
        <v>167</v>
      </c>
      <c r="AM82" s="108"/>
      <c r="AN82" s="108"/>
      <c r="AO82" s="108"/>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108"/>
      <c r="BO82" s="108"/>
      <c r="BP82" s="105"/>
      <c r="BQ82" s="105"/>
      <c r="BR82" s="105"/>
      <c r="BS82" s="105"/>
      <c r="BT82" s="105"/>
      <c r="BU82" s="105"/>
      <c r="BV82" s="104">
        <v>167</v>
      </c>
      <c r="BW82" s="105"/>
      <c r="BX82" s="105"/>
      <c r="BY82" s="105"/>
      <c r="BZ82" s="105"/>
      <c r="CA82" s="105"/>
      <c r="CB82" s="105"/>
      <c r="CC82" s="105"/>
      <c r="CD82" s="105"/>
      <c r="CE82" s="105"/>
      <c r="CF82" s="105"/>
      <c r="CG82" s="105"/>
      <c r="CH82" s="105"/>
      <c r="CI82" s="105"/>
      <c r="CJ82" s="105"/>
      <c r="CK82" s="105"/>
      <c r="CL82" s="105"/>
      <c r="CM82" s="105"/>
      <c r="CN82" s="105"/>
      <c r="CO82" s="105"/>
      <c r="CP82" s="105"/>
      <c r="CQ82" s="105"/>
      <c r="CR82" s="105"/>
      <c r="CS82" s="105"/>
      <c r="CT82" s="105"/>
      <c r="CU82" s="105"/>
      <c r="CV82" s="105"/>
      <c r="CW82" s="105"/>
      <c r="CX82" s="105"/>
      <c r="CY82" s="105"/>
      <c r="CZ82" s="105"/>
      <c r="DA82" s="105"/>
      <c r="DB82" s="105"/>
      <c r="DC82" s="105"/>
      <c r="DD82" s="105"/>
      <c r="DE82" s="105"/>
    </row>
    <row r="83" spans="2:109" ht="12.6" customHeight="1">
      <c r="B83" s="104">
        <v>168</v>
      </c>
      <c r="C83" s="105"/>
      <c r="D83" s="105"/>
      <c r="E83" s="105"/>
      <c r="F83" s="105"/>
      <c r="G83" s="105"/>
      <c r="H83" s="105"/>
      <c r="I83" s="105"/>
      <c r="J83" s="105"/>
      <c r="K83" s="105"/>
      <c r="L83" s="105"/>
      <c r="M83" s="106"/>
      <c r="N83" s="106"/>
      <c r="O83" s="106"/>
      <c r="P83" s="106"/>
      <c r="Q83" s="106"/>
      <c r="R83" s="106"/>
      <c r="S83" s="106"/>
      <c r="T83" s="106"/>
      <c r="U83" s="106"/>
      <c r="V83" s="106"/>
      <c r="W83" s="107"/>
      <c r="X83" s="107"/>
      <c r="Y83" s="107"/>
      <c r="Z83" s="107"/>
      <c r="AA83" s="107"/>
      <c r="AB83" s="107"/>
      <c r="AC83" s="107"/>
      <c r="AD83" s="107"/>
      <c r="AE83" s="107"/>
      <c r="AF83" s="107"/>
      <c r="AG83" s="107"/>
      <c r="AH83" s="107"/>
      <c r="AI83" s="107"/>
      <c r="AJ83" s="107"/>
      <c r="AK83" s="107"/>
      <c r="AL83" s="104">
        <v>168</v>
      </c>
      <c r="AM83" s="108"/>
      <c r="AN83" s="108"/>
      <c r="AO83" s="108"/>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05"/>
      <c r="BR83" s="105"/>
      <c r="BS83" s="105"/>
      <c r="BT83" s="105"/>
      <c r="BU83" s="105"/>
      <c r="BV83" s="104">
        <v>168</v>
      </c>
      <c r="BW83" s="105"/>
      <c r="BX83" s="105"/>
      <c r="BY83" s="105"/>
      <c r="BZ83" s="105"/>
      <c r="CA83" s="105"/>
      <c r="CB83" s="105"/>
      <c r="CC83" s="105"/>
      <c r="CD83" s="105"/>
      <c r="CE83" s="105"/>
      <c r="CF83" s="105"/>
      <c r="CG83" s="105"/>
      <c r="CH83" s="105"/>
      <c r="CI83" s="105"/>
      <c r="CJ83" s="105"/>
      <c r="CK83" s="105"/>
      <c r="CL83" s="105"/>
      <c r="CM83" s="105"/>
      <c r="CN83" s="105"/>
      <c r="CO83" s="105"/>
      <c r="CP83" s="105"/>
      <c r="CQ83" s="105"/>
      <c r="CR83" s="105"/>
      <c r="CS83" s="105"/>
      <c r="CT83" s="105"/>
      <c r="CU83" s="105"/>
      <c r="CV83" s="105"/>
      <c r="CW83" s="105"/>
      <c r="CX83" s="105"/>
      <c r="CY83" s="105"/>
      <c r="CZ83" s="105"/>
      <c r="DA83" s="105"/>
      <c r="DB83" s="105"/>
      <c r="DC83" s="105"/>
      <c r="DD83" s="105"/>
      <c r="DE83" s="105"/>
    </row>
    <row r="84" spans="2:109" ht="12.6" customHeight="1">
      <c r="B84" s="104">
        <v>169</v>
      </c>
      <c r="C84" s="105"/>
      <c r="D84" s="105"/>
      <c r="E84" s="105"/>
      <c r="F84" s="105"/>
      <c r="G84" s="105"/>
      <c r="H84" s="105"/>
      <c r="I84" s="105"/>
      <c r="J84" s="105"/>
      <c r="K84" s="105"/>
      <c r="L84" s="105"/>
      <c r="M84" s="105"/>
      <c r="N84" s="106"/>
      <c r="O84" s="106"/>
      <c r="P84" s="106"/>
      <c r="Q84" s="106"/>
      <c r="R84" s="106"/>
      <c r="S84" s="106"/>
      <c r="T84" s="106"/>
      <c r="U84" s="106"/>
      <c r="V84" s="106"/>
      <c r="W84" s="106"/>
      <c r="X84" s="107"/>
      <c r="Y84" s="107"/>
      <c r="Z84" s="107"/>
      <c r="AA84" s="107"/>
      <c r="AB84" s="107"/>
      <c r="AC84" s="107"/>
      <c r="AD84" s="107"/>
      <c r="AE84" s="107"/>
      <c r="AF84" s="107"/>
      <c r="AG84" s="107"/>
      <c r="AH84" s="107"/>
      <c r="AI84" s="107"/>
      <c r="AJ84" s="107"/>
      <c r="AK84" s="107"/>
      <c r="AL84" s="104">
        <v>169</v>
      </c>
      <c r="AM84" s="108"/>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05"/>
      <c r="BR84" s="105"/>
      <c r="BS84" s="105"/>
      <c r="BT84" s="105"/>
      <c r="BU84" s="105"/>
      <c r="BV84" s="104">
        <v>169</v>
      </c>
      <c r="BW84" s="105"/>
      <c r="BX84" s="105"/>
      <c r="BY84" s="105"/>
      <c r="BZ84" s="105"/>
      <c r="CA84" s="105"/>
      <c r="CB84" s="105"/>
      <c r="CC84" s="105"/>
      <c r="CD84" s="105"/>
      <c r="CE84" s="105"/>
      <c r="CF84" s="105"/>
      <c r="CG84" s="105"/>
      <c r="CH84" s="105"/>
      <c r="CI84" s="105"/>
      <c r="CJ84" s="105"/>
      <c r="CK84" s="105"/>
      <c r="CL84" s="105"/>
      <c r="CM84" s="105"/>
      <c r="CN84" s="105"/>
      <c r="CO84" s="105"/>
      <c r="CP84" s="105"/>
      <c r="CQ84" s="105"/>
      <c r="CR84" s="105"/>
      <c r="CS84" s="105"/>
      <c r="CT84" s="105"/>
      <c r="CU84" s="105"/>
      <c r="CV84" s="105"/>
      <c r="CW84" s="105"/>
      <c r="CX84" s="105"/>
      <c r="CY84" s="105"/>
      <c r="CZ84" s="105"/>
      <c r="DA84" s="105"/>
      <c r="DB84" s="105"/>
      <c r="DC84" s="105"/>
      <c r="DD84" s="105"/>
      <c r="DE84" s="105"/>
    </row>
    <row r="85" spans="2:109" ht="12.6" customHeight="1">
      <c r="B85" s="104">
        <v>170</v>
      </c>
      <c r="C85" s="105"/>
      <c r="D85" s="105"/>
      <c r="E85" s="105"/>
      <c r="F85" s="105"/>
      <c r="G85" s="105"/>
      <c r="H85" s="105"/>
      <c r="I85" s="105"/>
      <c r="J85" s="105"/>
      <c r="K85" s="105"/>
      <c r="L85" s="105"/>
      <c r="M85" s="105"/>
      <c r="N85" s="106"/>
      <c r="O85" s="106"/>
      <c r="P85" s="106"/>
      <c r="Q85" s="106"/>
      <c r="R85" s="106"/>
      <c r="S85" s="106"/>
      <c r="T85" s="106"/>
      <c r="U85" s="106"/>
      <c r="V85" s="106"/>
      <c r="W85" s="106"/>
      <c r="X85" s="107"/>
      <c r="Y85" s="107"/>
      <c r="Z85" s="107"/>
      <c r="AA85" s="107"/>
      <c r="AB85" s="107"/>
      <c r="AC85" s="107"/>
      <c r="AD85" s="107"/>
      <c r="AE85" s="107"/>
      <c r="AF85" s="107"/>
      <c r="AG85" s="107"/>
      <c r="AH85" s="107"/>
      <c r="AI85" s="107"/>
      <c r="AJ85" s="107"/>
      <c r="AK85" s="107"/>
      <c r="AL85" s="104">
        <v>170</v>
      </c>
      <c r="AM85" s="107"/>
      <c r="AN85" s="108"/>
      <c r="AO85" s="108"/>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8"/>
      <c r="BM85" s="108"/>
      <c r="BN85" s="108"/>
      <c r="BO85" s="108"/>
      <c r="BP85" s="108"/>
      <c r="BQ85" s="108"/>
      <c r="BR85" s="105"/>
      <c r="BS85" s="105"/>
      <c r="BT85" s="105"/>
      <c r="BU85" s="105"/>
      <c r="BV85" s="104">
        <v>170</v>
      </c>
      <c r="BW85" s="105"/>
      <c r="BX85" s="105"/>
      <c r="BY85" s="105"/>
      <c r="BZ85" s="105"/>
      <c r="CA85" s="105"/>
      <c r="CB85" s="105"/>
      <c r="CC85" s="105"/>
      <c r="CD85" s="105"/>
      <c r="CE85" s="105"/>
      <c r="CF85" s="105"/>
      <c r="CG85" s="105"/>
      <c r="CH85" s="105"/>
      <c r="CI85" s="105"/>
      <c r="CJ85" s="105"/>
      <c r="CK85" s="105"/>
      <c r="CL85" s="105"/>
      <c r="CM85" s="105"/>
      <c r="CN85" s="105"/>
      <c r="CO85" s="105"/>
      <c r="CP85" s="105"/>
      <c r="CQ85" s="105"/>
      <c r="CR85" s="105"/>
      <c r="CS85" s="105"/>
      <c r="CT85" s="105"/>
      <c r="CU85" s="105"/>
      <c r="CV85" s="105"/>
      <c r="CW85" s="105"/>
      <c r="CX85" s="105"/>
      <c r="CY85" s="105"/>
      <c r="CZ85" s="105"/>
      <c r="DA85" s="105"/>
      <c r="DB85" s="105"/>
      <c r="DC85" s="105"/>
      <c r="DD85" s="105"/>
      <c r="DE85" s="105"/>
    </row>
    <row r="86" spans="2:109" ht="12.6" customHeight="1">
      <c r="B86" s="104">
        <v>171</v>
      </c>
      <c r="C86" s="105"/>
      <c r="D86" s="105"/>
      <c r="E86" s="105"/>
      <c r="F86" s="105"/>
      <c r="G86" s="105"/>
      <c r="H86" s="105"/>
      <c r="I86" s="105"/>
      <c r="J86" s="105"/>
      <c r="K86" s="105"/>
      <c r="L86" s="105"/>
      <c r="M86" s="105"/>
      <c r="N86" s="105"/>
      <c r="O86" s="105"/>
      <c r="P86" s="106"/>
      <c r="Q86" s="106"/>
      <c r="R86" s="106"/>
      <c r="S86" s="106"/>
      <c r="T86" s="106"/>
      <c r="U86" s="106"/>
      <c r="V86" s="106"/>
      <c r="W86" s="106"/>
      <c r="X86" s="106"/>
      <c r="Y86" s="106"/>
      <c r="Z86" s="107"/>
      <c r="AA86" s="107"/>
      <c r="AB86" s="107"/>
      <c r="AC86" s="107"/>
      <c r="AD86" s="107"/>
      <c r="AE86" s="107"/>
      <c r="AF86" s="107"/>
      <c r="AG86" s="107"/>
      <c r="AH86" s="107"/>
      <c r="AI86" s="107"/>
      <c r="AJ86" s="107"/>
      <c r="AK86" s="107"/>
      <c r="AL86" s="104">
        <v>171</v>
      </c>
      <c r="AM86" s="107"/>
      <c r="AN86" s="107"/>
      <c r="AO86" s="108"/>
      <c r="AP86" s="108"/>
      <c r="AQ86" s="108"/>
      <c r="AR86" s="108"/>
      <c r="AS86" s="108"/>
      <c r="AT86" s="108"/>
      <c r="AU86" s="108"/>
      <c r="AV86" s="108"/>
      <c r="AW86" s="108"/>
      <c r="AX86" s="108"/>
      <c r="AY86" s="108"/>
      <c r="AZ86" s="108"/>
      <c r="BA86" s="108"/>
      <c r="BB86" s="108"/>
      <c r="BC86" s="108"/>
      <c r="BD86" s="108"/>
      <c r="BE86" s="108"/>
      <c r="BF86" s="108"/>
      <c r="BG86" s="108"/>
      <c r="BH86" s="108"/>
      <c r="BI86" s="108"/>
      <c r="BJ86" s="108"/>
      <c r="BK86" s="108"/>
      <c r="BL86" s="108"/>
      <c r="BM86" s="108"/>
      <c r="BN86" s="108"/>
      <c r="BO86" s="108"/>
      <c r="BP86" s="108"/>
      <c r="BQ86" s="108"/>
      <c r="BR86" s="108"/>
      <c r="BS86" s="105"/>
      <c r="BT86" s="105"/>
      <c r="BU86" s="105"/>
      <c r="BV86" s="104">
        <v>171</v>
      </c>
      <c r="BW86" s="105"/>
      <c r="BX86" s="105"/>
      <c r="BY86" s="105"/>
      <c r="BZ86" s="105"/>
      <c r="CA86" s="105"/>
      <c r="CB86" s="105"/>
      <c r="CC86" s="105"/>
      <c r="CD86" s="105"/>
      <c r="CE86" s="105"/>
      <c r="CF86" s="105"/>
      <c r="CG86" s="105"/>
      <c r="CH86" s="105"/>
      <c r="CI86" s="105"/>
      <c r="CJ86" s="105"/>
      <c r="CK86" s="105"/>
      <c r="CL86" s="105"/>
      <c r="CM86" s="105"/>
      <c r="CN86" s="105"/>
      <c r="CO86" s="105"/>
      <c r="CP86" s="105"/>
      <c r="CQ86" s="105"/>
      <c r="CR86" s="105"/>
      <c r="CS86" s="105"/>
      <c r="CT86" s="105"/>
      <c r="CU86" s="105"/>
      <c r="CV86" s="105"/>
      <c r="CW86" s="105"/>
      <c r="CX86" s="105"/>
      <c r="CY86" s="105"/>
      <c r="CZ86" s="105"/>
      <c r="DA86" s="105"/>
      <c r="DB86" s="105"/>
      <c r="DC86" s="105"/>
      <c r="DD86" s="105"/>
      <c r="DE86" s="105"/>
    </row>
    <row r="87" spans="2:109" ht="12.6" customHeight="1">
      <c r="B87" s="104">
        <v>172</v>
      </c>
      <c r="C87" s="105"/>
      <c r="D87" s="105"/>
      <c r="E87" s="105"/>
      <c r="F87" s="105"/>
      <c r="G87" s="105"/>
      <c r="H87" s="105"/>
      <c r="I87" s="105"/>
      <c r="J87" s="105"/>
      <c r="K87" s="105"/>
      <c r="L87" s="105"/>
      <c r="M87" s="105"/>
      <c r="N87" s="105"/>
      <c r="O87" s="105"/>
      <c r="P87" s="105"/>
      <c r="Q87" s="106"/>
      <c r="R87" s="106"/>
      <c r="S87" s="106"/>
      <c r="T87" s="106"/>
      <c r="U87" s="106"/>
      <c r="V87" s="106"/>
      <c r="W87" s="106"/>
      <c r="X87" s="106"/>
      <c r="Y87" s="106"/>
      <c r="Z87" s="106"/>
      <c r="AA87" s="107"/>
      <c r="AB87" s="107"/>
      <c r="AC87" s="107"/>
      <c r="AD87" s="107"/>
      <c r="AE87" s="107"/>
      <c r="AF87" s="107"/>
      <c r="AG87" s="107"/>
      <c r="AH87" s="107"/>
      <c r="AI87" s="107"/>
      <c r="AJ87" s="107"/>
      <c r="AK87" s="107"/>
      <c r="AL87" s="104">
        <v>172</v>
      </c>
      <c r="AM87" s="107"/>
      <c r="AN87" s="107"/>
      <c r="AO87" s="107"/>
      <c r="AP87" s="108"/>
      <c r="AQ87" s="108"/>
      <c r="AR87" s="108"/>
      <c r="AS87" s="108"/>
      <c r="AT87" s="108"/>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8"/>
      <c r="BR87" s="108"/>
      <c r="BS87" s="108"/>
      <c r="BT87" s="105"/>
      <c r="BU87" s="105"/>
      <c r="BV87" s="104">
        <v>172</v>
      </c>
      <c r="BW87" s="105"/>
      <c r="BX87" s="105"/>
      <c r="BY87" s="105"/>
      <c r="BZ87" s="105"/>
      <c r="CA87" s="105"/>
      <c r="CB87" s="105"/>
      <c r="CC87" s="105"/>
      <c r="CD87" s="105"/>
      <c r="CE87" s="105"/>
      <c r="CF87" s="105"/>
      <c r="CG87" s="105"/>
      <c r="CH87" s="105"/>
      <c r="CI87" s="105"/>
      <c r="CJ87" s="105"/>
      <c r="CK87" s="105"/>
      <c r="CL87" s="105"/>
      <c r="CM87" s="105"/>
      <c r="CN87" s="105"/>
      <c r="CO87" s="105"/>
      <c r="CP87" s="105"/>
      <c r="CQ87" s="105"/>
      <c r="CR87" s="105"/>
      <c r="CS87" s="105"/>
      <c r="CT87" s="105"/>
      <c r="CU87" s="105"/>
      <c r="CV87" s="105"/>
      <c r="CW87" s="105"/>
      <c r="CX87" s="105"/>
      <c r="CY87" s="105"/>
      <c r="CZ87" s="105"/>
      <c r="DA87" s="105"/>
      <c r="DB87" s="105"/>
      <c r="DC87" s="105"/>
      <c r="DD87" s="105"/>
      <c r="DE87" s="105"/>
    </row>
    <row r="88" spans="2:109" ht="12.6" customHeight="1">
      <c r="B88" s="104">
        <v>173</v>
      </c>
      <c r="C88" s="105"/>
      <c r="D88" s="105"/>
      <c r="E88" s="105"/>
      <c r="F88" s="105"/>
      <c r="G88" s="105"/>
      <c r="H88" s="105"/>
      <c r="I88" s="105"/>
      <c r="J88" s="105"/>
      <c r="K88" s="105"/>
      <c r="L88" s="105"/>
      <c r="M88" s="105"/>
      <c r="N88" s="105"/>
      <c r="O88" s="105"/>
      <c r="P88" s="105"/>
      <c r="Q88" s="106"/>
      <c r="R88" s="106"/>
      <c r="S88" s="106"/>
      <c r="T88" s="106"/>
      <c r="U88" s="106"/>
      <c r="V88" s="106"/>
      <c r="W88" s="106"/>
      <c r="X88" s="106"/>
      <c r="Y88" s="106"/>
      <c r="Z88" s="106"/>
      <c r="AA88" s="107"/>
      <c r="AB88" s="107"/>
      <c r="AC88" s="107"/>
      <c r="AD88" s="107"/>
      <c r="AE88" s="107"/>
      <c r="AF88" s="107"/>
      <c r="AG88" s="107"/>
      <c r="AH88" s="107"/>
      <c r="AI88" s="107"/>
      <c r="AJ88" s="107"/>
      <c r="AK88" s="107"/>
      <c r="AL88" s="104">
        <v>173</v>
      </c>
      <c r="AM88" s="107"/>
      <c r="AN88" s="107"/>
      <c r="AO88" s="107"/>
      <c r="AP88" s="108"/>
      <c r="AQ88" s="108"/>
      <c r="AR88" s="108"/>
      <c r="AS88" s="108"/>
      <c r="AT88" s="108"/>
      <c r="AU88" s="108"/>
      <c r="AV88" s="108"/>
      <c r="AW88" s="108"/>
      <c r="AX88" s="108"/>
      <c r="AY88" s="108"/>
      <c r="AZ88" s="108"/>
      <c r="BA88" s="108"/>
      <c r="BB88" s="108"/>
      <c r="BC88" s="108"/>
      <c r="BD88" s="108"/>
      <c r="BE88" s="108"/>
      <c r="BF88" s="108"/>
      <c r="BG88" s="108"/>
      <c r="BH88" s="108"/>
      <c r="BI88" s="108"/>
      <c r="BJ88" s="108"/>
      <c r="BK88" s="108"/>
      <c r="BL88" s="108"/>
      <c r="BM88" s="108"/>
      <c r="BN88" s="108"/>
      <c r="BO88" s="108"/>
      <c r="BP88" s="108"/>
      <c r="BQ88" s="108"/>
      <c r="BR88" s="108"/>
      <c r="BS88" s="108"/>
      <c r="BT88" s="105"/>
      <c r="BU88" s="105"/>
      <c r="BV88" s="104">
        <v>173</v>
      </c>
      <c r="BW88" s="105"/>
      <c r="BX88" s="105"/>
      <c r="BY88" s="105"/>
      <c r="BZ88" s="105"/>
      <c r="CA88" s="105"/>
      <c r="CB88" s="105"/>
      <c r="CC88" s="105"/>
      <c r="CD88" s="105"/>
      <c r="CE88" s="105"/>
      <c r="CF88" s="105"/>
      <c r="CG88" s="105"/>
      <c r="CH88" s="105"/>
      <c r="CI88" s="105"/>
      <c r="CJ88" s="105"/>
      <c r="CK88" s="105"/>
      <c r="CL88" s="105"/>
      <c r="CM88" s="105"/>
      <c r="CN88" s="105"/>
      <c r="CO88" s="105"/>
      <c r="CP88" s="105"/>
      <c r="CQ88" s="105"/>
      <c r="CR88" s="105"/>
      <c r="CS88" s="105"/>
      <c r="CT88" s="105"/>
      <c r="CU88" s="105"/>
      <c r="CV88" s="105"/>
      <c r="CW88" s="105"/>
      <c r="CX88" s="105"/>
      <c r="CY88" s="105"/>
      <c r="CZ88" s="105"/>
      <c r="DA88" s="105"/>
      <c r="DB88" s="105"/>
      <c r="DC88" s="105"/>
      <c r="DD88" s="105"/>
      <c r="DE88" s="105"/>
    </row>
    <row r="89" spans="2:109" ht="12.6" customHeight="1">
      <c r="B89" s="104">
        <v>174</v>
      </c>
      <c r="C89" s="105"/>
      <c r="D89" s="105"/>
      <c r="E89" s="105"/>
      <c r="F89" s="105"/>
      <c r="G89" s="105"/>
      <c r="H89" s="105"/>
      <c r="I89" s="105"/>
      <c r="J89" s="105"/>
      <c r="K89" s="105"/>
      <c r="L89" s="105"/>
      <c r="M89" s="105"/>
      <c r="N89" s="105"/>
      <c r="O89" s="105"/>
      <c r="P89" s="105"/>
      <c r="Q89" s="106"/>
      <c r="R89" s="106"/>
      <c r="S89" s="106"/>
      <c r="T89" s="106"/>
      <c r="U89" s="106"/>
      <c r="V89" s="106"/>
      <c r="W89" s="106"/>
      <c r="X89" s="106"/>
      <c r="Y89" s="106"/>
      <c r="Z89" s="106"/>
      <c r="AA89" s="107"/>
      <c r="AB89" s="107"/>
      <c r="AC89" s="107"/>
      <c r="AD89" s="107"/>
      <c r="AE89" s="107"/>
      <c r="AF89" s="107"/>
      <c r="AG89" s="107"/>
      <c r="AH89" s="107"/>
      <c r="AI89" s="107"/>
      <c r="AJ89" s="107"/>
      <c r="AK89" s="107"/>
      <c r="AL89" s="104">
        <v>174</v>
      </c>
      <c r="AM89" s="107"/>
      <c r="AN89" s="107"/>
      <c r="AO89" s="107"/>
      <c r="AP89" s="107"/>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c r="BT89" s="108"/>
      <c r="BU89" s="105"/>
      <c r="BV89" s="104">
        <v>174</v>
      </c>
      <c r="BW89" s="105"/>
      <c r="BX89" s="105"/>
      <c r="BY89" s="105"/>
      <c r="BZ89" s="105"/>
      <c r="CA89" s="105"/>
      <c r="CB89" s="105"/>
      <c r="CC89" s="105"/>
      <c r="CD89" s="105"/>
      <c r="CE89" s="105"/>
      <c r="CF89" s="105"/>
      <c r="CG89" s="105"/>
      <c r="CH89" s="105"/>
      <c r="CI89" s="105"/>
      <c r="CJ89" s="105"/>
      <c r="CK89" s="105"/>
      <c r="CL89" s="105"/>
      <c r="CM89" s="105"/>
      <c r="CN89" s="105"/>
      <c r="CO89" s="105"/>
      <c r="CP89" s="105"/>
      <c r="CQ89" s="105"/>
      <c r="CR89" s="105"/>
      <c r="CS89" s="105"/>
      <c r="CT89" s="105"/>
      <c r="CU89" s="105"/>
      <c r="CV89" s="105"/>
      <c r="CW89" s="105"/>
      <c r="CX89" s="105"/>
      <c r="CY89" s="105"/>
      <c r="CZ89" s="105"/>
      <c r="DA89" s="105"/>
      <c r="DB89" s="105"/>
      <c r="DC89" s="105"/>
      <c r="DD89" s="105"/>
      <c r="DE89" s="105"/>
    </row>
    <row r="90" spans="2:109" ht="12.6" customHeight="1">
      <c r="B90" s="104">
        <v>175</v>
      </c>
      <c r="C90" s="105"/>
      <c r="D90" s="105"/>
      <c r="E90" s="105"/>
      <c r="F90" s="105"/>
      <c r="G90" s="105"/>
      <c r="H90" s="105"/>
      <c r="I90" s="105"/>
      <c r="J90" s="105"/>
      <c r="K90" s="105"/>
      <c r="L90" s="105"/>
      <c r="M90" s="105"/>
      <c r="N90" s="105"/>
      <c r="O90" s="105"/>
      <c r="P90" s="105"/>
      <c r="Q90" s="105"/>
      <c r="R90" s="106"/>
      <c r="S90" s="106"/>
      <c r="T90" s="106"/>
      <c r="U90" s="106"/>
      <c r="V90" s="106"/>
      <c r="W90" s="106"/>
      <c r="X90" s="106"/>
      <c r="Y90" s="106"/>
      <c r="Z90" s="106"/>
      <c r="AA90" s="106"/>
      <c r="AB90" s="107"/>
      <c r="AC90" s="107"/>
      <c r="AD90" s="107"/>
      <c r="AE90" s="107"/>
      <c r="AF90" s="107"/>
      <c r="AG90" s="107"/>
      <c r="AH90" s="107"/>
      <c r="AI90" s="107"/>
      <c r="AJ90" s="107"/>
      <c r="AK90" s="107"/>
      <c r="AL90" s="104">
        <v>175</v>
      </c>
      <c r="AM90" s="107"/>
      <c r="AN90" s="107"/>
      <c r="AO90" s="107"/>
      <c r="AP90" s="107"/>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08"/>
      <c r="BR90" s="108"/>
      <c r="BS90" s="108"/>
      <c r="BT90" s="108"/>
      <c r="BU90" s="105"/>
      <c r="BV90" s="104">
        <v>175</v>
      </c>
      <c r="BW90" s="105"/>
      <c r="BX90" s="105"/>
      <c r="BY90" s="105"/>
      <c r="BZ90" s="105"/>
      <c r="CA90" s="105"/>
      <c r="CB90" s="105"/>
      <c r="CC90" s="105"/>
      <c r="CD90" s="105"/>
      <c r="CE90" s="105"/>
      <c r="CF90" s="105"/>
      <c r="CG90" s="105"/>
      <c r="CH90" s="105"/>
      <c r="CI90" s="105"/>
      <c r="CJ90" s="105"/>
      <c r="CK90" s="105"/>
      <c r="CL90" s="105"/>
      <c r="CM90" s="105"/>
      <c r="CN90" s="105"/>
      <c r="CO90" s="105"/>
      <c r="CP90" s="105"/>
      <c r="CQ90" s="105"/>
      <c r="CR90" s="105"/>
      <c r="CS90" s="105"/>
      <c r="CT90" s="105"/>
      <c r="CU90" s="105"/>
      <c r="CV90" s="105"/>
      <c r="CW90" s="105"/>
      <c r="CX90" s="105"/>
      <c r="CY90" s="105"/>
      <c r="CZ90" s="105"/>
      <c r="DA90" s="105"/>
      <c r="DB90" s="105"/>
      <c r="DC90" s="105"/>
      <c r="DD90" s="105"/>
      <c r="DE90" s="105"/>
    </row>
    <row r="91" spans="2:109" ht="12.6" customHeight="1">
      <c r="B91" s="104">
        <v>176</v>
      </c>
      <c r="C91" s="105"/>
      <c r="D91" s="105"/>
      <c r="E91" s="105"/>
      <c r="F91" s="105"/>
      <c r="G91" s="105"/>
      <c r="H91" s="105"/>
      <c r="I91" s="105"/>
      <c r="J91" s="105"/>
      <c r="K91" s="105"/>
      <c r="L91" s="105"/>
      <c r="M91" s="105"/>
      <c r="N91" s="105"/>
      <c r="O91" s="105"/>
      <c r="P91" s="105"/>
      <c r="Q91" s="105"/>
      <c r="R91" s="105"/>
      <c r="S91" s="106"/>
      <c r="T91" s="106"/>
      <c r="U91" s="106"/>
      <c r="V91" s="106"/>
      <c r="W91" s="106"/>
      <c r="X91" s="106"/>
      <c r="Y91" s="106"/>
      <c r="Z91" s="106"/>
      <c r="AA91" s="106"/>
      <c r="AB91" s="106"/>
      <c r="AC91" s="107"/>
      <c r="AD91" s="107"/>
      <c r="AE91" s="107"/>
      <c r="AF91" s="107"/>
      <c r="AG91" s="107"/>
      <c r="AH91" s="107"/>
      <c r="AI91" s="107"/>
      <c r="AJ91" s="107"/>
      <c r="AK91" s="107"/>
      <c r="AL91" s="104">
        <v>176</v>
      </c>
      <c r="AM91" s="107"/>
      <c r="AN91" s="107"/>
      <c r="AO91" s="107"/>
      <c r="AP91" s="107"/>
      <c r="AQ91" s="107"/>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08"/>
      <c r="BR91" s="108"/>
      <c r="BS91" s="108"/>
      <c r="BT91" s="108"/>
      <c r="BU91" s="108"/>
      <c r="BV91" s="104">
        <v>176</v>
      </c>
      <c r="BW91" s="105"/>
      <c r="BX91" s="105"/>
      <c r="BY91" s="105"/>
      <c r="BZ91" s="105"/>
      <c r="CA91" s="105"/>
      <c r="CB91" s="105"/>
      <c r="CC91" s="105"/>
      <c r="CD91" s="105"/>
      <c r="CE91" s="105"/>
      <c r="CF91" s="105"/>
      <c r="CG91" s="105"/>
      <c r="CH91" s="105"/>
      <c r="CI91" s="105"/>
      <c r="CJ91" s="105"/>
      <c r="CK91" s="105"/>
      <c r="CL91" s="105"/>
      <c r="CM91" s="105"/>
      <c r="CN91" s="105"/>
      <c r="CO91" s="105"/>
      <c r="CP91" s="105"/>
      <c r="CQ91" s="105"/>
      <c r="CR91" s="105"/>
      <c r="CS91" s="105"/>
      <c r="CT91" s="105"/>
      <c r="CU91" s="105"/>
      <c r="CV91" s="105"/>
      <c r="CW91" s="105"/>
      <c r="CX91" s="105"/>
      <c r="CY91" s="105"/>
      <c r="CZ91" s="105"/>
      <c r="DA91" s="105"/>
      <c r="DB91" s="105"/>
      <c r="DC91" s="105"/>
      <c r="DD91" s="105"/>
      <c r="DE91" s="105"/>
    </row>
    <row r="92" spans="2:109" ht="12.6" customHeight="1">
      <c r="B92" s="104">
        <v>177</v>
      </c>
      <c r="C92" s="105"/>
      <c r="D92" s="105"/>
      <c r="E92" s="105"/>
      <c r="F92" s="105"/>
      <c r="G92" s="105"/>
      <c r="H92" s="105"/>
      <c r="I92" s="105"/>
      <c r="J92" s="105"/>
      <c r="K92" s="105"/>
      <c r="L92" s="105"/>
      <c r="M92" s="105"/>
      <c r="N92" s="105"/>
      <c r="O92" s="105"/>
      <c r="P92" s="105"/>
      <c r="Q92" s="105"/>
      <c r="R92" s="105"/>
      <c r="S92" s="105"/>
      <c r="T92" s="106"/>
      <c r="U92" s="106"/>
      <c r="V92" s="106"/>
      <c r="W92" s="106"/>
      <c r="X92" s="106"/>
      <c r="Y92" s="106"/>
      <c r="Z92" s="106"/>
      <c r="AA92" s="106"/>
      <c r="AB92" s="106"/>
      <c r="AC92" s="106"/>
      <c r="AD92" s="107"/>
      <c r="AE92" s="107"/>
      <c r="AF92" s="107"/>
      <c r="AG92" s="107"/>
      <c r="AH92" s="107"/>
      <c r="AI92" s="107"/>
      <c r="AJ92" s="107"/>
      <c r="AK92" s="107"/>
      <c r="AL92" s="104">
        <v>177</v>
      </c>
      <c r="AM92" s="107"/>
      <c r="AN92" s="107"/>
      <c r="AO92" s="107"/>
      <c r="AP92" s="107"/>
      <c r="AQ92" s="107"/>
      <c r="AR92" s="107"/>
      <c r="AS92" s="107"/>
      <c r="AT92" s="108"/>
      <c r="AU92" s="108"/>
      <c r="AV92" s="108"/>
      <c r="AW92" s="108"/>
      <c r="AX92" s="108"/>
      <c r="AY92" s="108"/>
      <c r="AZ92" s="108"/>
      <c r="BA92" s="108"/>
      <c r="BB92" s="108"/>
      <c r="BC92" s="108"/>
      <c r="BD92" s="108"/>
      <c r="BE92" s="108"/>
      <c r="BF92" s="108"/>
      <c r="BG92" s="108"/>
      <c r="BH92" s="108"/>
      <c r="BI92" s="108"/>
      <c r="BJ92" s="108"/>
      <c r="BK92" s="108"/>
      <c r="BL92" s="108"/>
      <c r="BM92" s="108"/>
      <c r="BN92" s="108"/>
      <c r="BO92" s="108"/>
      <c r="BP92" s="108"/>
      <c r="BQ92" s="108"/>
      <c r="BR92" s="108"/>
      <c r="BS92" s="108"/>
      <c r="BT92" s="108"/>
      <c r="BU92" s="108"/>
      <c r="BV92" s="104">
        <v>177</v>
      </c>
      <c r="BW92" s="108"/>
      <c r="BX92" s="108"/>
      <c r="BY92" s="105"/>
      <c r="BZ92" s="105"/>
      <c r="CA92" s="105"/>
      <c r="CB92" s="105"/>
      <c r="CC92" s="105"/>
      <c r="CD92" s="105"/>
      <c r="CE92" s="105"/>
      <c r="CF92" s="105"/>
      <c r="CG92" s="105"/>
      <c r="CH92" s="105"/>
      <c r="CI92" s="105"/>
      <c r="CJ92" s="105"/>
      <c r="CK92" s="105"/>
      <c r="CL92" s="105"/>
      <c r="CM92" s="105"/>
      <c r="CN92" s="105"/>
      <c r="CO92" s="105"/>
      <c r="CP92" s="105"/>
      <c r="CQ92" s="105"/>
      <c r="CR92" s="105"/>
      <c r="CS92" s="105"/>
      <c r="CT92" s="105"/>
      <c r="CU92" s="105"/>
      <c r="CV92" s="105"/>
      <c r="CW92" s="105"/>
      <c r="CX92" s="105"/>
      <c r="CY92" s="105"/>
      <c r="CZ92" s="105"/>
      <c r="DA92" s="105"/>
      <c r="DB92" s="105"/>
      <c r="DC92" s="105"/>
      <c r="DD92" s="105"/>
      <c r="DE92" s="105"/>
    </row>
    <row r="93" spans="2:109" ht="12.6" customHeight="1">
      <c r="B93" s="104">
        <v>178</v>
      </c>
      <c r="C93" s="105"/>
      <c r="D93" s="105"/>
      <c r="E93" s="105"/>
      <c r="F93" s="105"/>
      <c r="G93" s="105"/>
      <c r="H93" s="105"/>
      <c r="I93" s="105"/>
      <c r="J93" s="105"/>
      <c r="K93" s="105"/>
      <c r="L93" s="105"/>
      <c r="M93" s="105"/>
      <c r="N93" s="105"/>
      <c r="O93" s="105"/>
      <c r="P93" s="105"/>
      <c r="Q93" s="105"/>
      <c r="R93" s="105"/>
      <c r="S93" s="105"/>
      <c r="T93" s="106"/>
      <c r="U93" s="106"/>
      <c r="V93" s="106"/>
      <c r="W93" s="106"/>
      <c r="X93" s="106"/>
      <c r="Y93" s="106"/>
      <c r="Z93" s="106"/>
      <c r="AA93" s="106"/>
      <c r="AB93" s="106"/>
      <c r="AC93" s="106"/>
      <c r="AD93" s="107"/>
      <c r="AE93" s="107"/>
      <c r="AF93" s="107"/>
      <c r="AG93" s="107"/>
      <c r="AH93" s="107"/>
      <c r="AI93" s="107"/>
      <c r="AJ93" s="107"/>
      <c r="AK93" s="107"/>
      <c r="AL93" s="104">
        <v>178</v>
      </c>
      <c r="AM93" s="107"/>
      <c r="AN93" s="107"/>
      <c r="AO93" s="107"/>
      <c r="AP93" s="107"/>
      <c r="AQ93" s="107"/>
      <c r="AR93" s="107"/>
      <c r="AS93" s="107"/>
      <c r="AT93" s="108"/>
      <c r="AU93" s="108"/>
      <c r="AV93" s="108"/>
      <c r="AW93" s="108"/>
      <c r="AX93" s="108"/>
      <c r="AY93" s="108"/>
      <c r="AZ93" s="108"/>
      <c r="BA93" s="108"/>
      <c r="BB93" s="108"/>
      <c r="BC93" s="108"/>
      <c r="BD93" s="108"/>
      <c r="BE93" s="108"/>
      <c r="BF93" s="108"/>
      <c r="BG93" s="108"/>
      <c r="BH93" s="108"/>
      <c r="BI93" s="108"/>
      <c r="BJ93" s="108"/>
      <c r="BK93" s="108"/>
      <c r="BL93" s="108"/>
      <c r="BM93" s="108"/>
      <c r="BN93" s="108"/>
      <c r="BO93" s="108"/>
      <c r="BP93" s="108"/>
      <c r="BQ93" s="108"/>
      <c r="BR93" s="108"/>
      <c r="BS93" s="108"/>
      <c r="BT93" s="108"/>
      <c r="BU93" s="108"/>
      <c r="BV93" s="104">
        <v>178</v>
      </c>
      <c r="BW93" s="108"/>
      <c r="BX93" s="108"/>
      <c r="BY93" s="105"/>
      <c r="BZ93" s="105"/>
      <c r="CA93" s="105"/>
      <c r="CB93" s="105"/>
      <c r="CC93" s="105"/>
      <c r="CD93" s="105"/>
      <c r="CE93" s="105"/>
      <c r="CF93" s="105"/>
      <c r="CG93" s="105"/>
      <c r="CH93" s="105"/>
      <c r="CI93" s="105"/>
      <c r="CJ93" s="105"/>
      <c r="CK93" s="105"/>
      <c r="CL93" s="105"/>
      <c r="CM93" s="105"/>
      <c r="CN93" s="105"/>
      <c r="CO93" s="105"/>
      <c r="CP93" s="105"/>
      <c r="CQ93" s="105"/>
      <c r="CR93" s="105"/>
      <c r="CS93" s="105"/>
      <c r="CT93" s="105"/>
      <c r="CU93" s="105"/>
      <c r="CV93" s="105"/>
      <c r="CW93" s="105"/>
      <c r="CX93" s="105"/>
      <c r="CY93" s="105"/>
      <c r="CZ93" s="105"/>
      <c r="DA93" s="105"/>
      <c r="DB93" s="105"/>
      <c r="DC93" s="105"/>
      <c r="DD93" s="105"/>
      <c r="DE93" s="105"/>
    </row>
    <row r="94" spans="2:109" ht="12.6" customHeight="1">
      <c r="B94" s="104">
        <v>179</v>
      </c>
      <c r="C94" s="105"/>
      <c r="D94" s="105"/>
      <c r="E94" s="105"/>
      <c r="F94" s="105"/>
      <c r="G94" s="105"/>
      <c r="H94" s="105"/>
      <c r="I94" s="105"/>
      <c r="J94" s="105"/>
      <c r="K94" s="105"/>
      <c r="L94" s="105"/>
      <c r="M94" s="105"/>
      <c r="N94" s="105"/>
      <c r="O94" s="105"/>
      <c r="P94" s="105"/>
      <c r="Q94" s="105"/>
      <c r="R94" s="105"/>
      <c r="S94" s="105"/>
      <c r="T94" s="105"/>
      <c r="U94" s="106"/>
      <c r="V94" s="106"/>
      <c r="W94" s="106"/>
      <c r="X94" s="106"/>
      <c r="Y94" s="106"/>
      <c r="Z94" s="106"/>
      <c r="AA94" s="106"/>
      <c r="AB94" s="106"/>
      <c r="AC94" s="106"/>
      <c r="AD94" s="106"/>
      <c r="AE94" s="107"/>
      <c r="AF94" s="107"/>
      <c r="AG94" s="107"/>
      <c r="AH94" s="107"/>
      <c r="AI94" s="107"/>
      <c r="AJ94" s="107"/>
      <c r="AK94" s="107"/>
      <c r="AL94" s="104">
        <v>179</v>
      </c>
      <c r="AM94" s="107"/>
      <c r="AN94" s="107"/>
      <c r="AO94" s="107"/>
      <c r="AP94" s="107"/>
      <c r="AQ94" s="107"/>
      <c r="AR94" s="107"/>
      <c r="AS94" s="107"/>
      <c r="AT94" s="107"/>
      <c r="AU94" s="108"/>
      <c r="AV94" s="108"/>
      <c r="AW94" s="108"/>
      <c r="AX94" s="108"/>
      <c r="AY94" s="108"/>
      <c r="AZ94" s="108"/>
      <c r="BA94" s="108"/>
      <c r="BB94" s="108"/>
      <c r="BC94" s="108"/>
      <c r="BD94" s="108"/>
      <c r="BE94" s="108"/>
      <c r="BF94" s="108"/>
      <c r="BG94" s="108"/>
      <c r="BH94" s="108"/>
      <c r="BI94" s="108"/>
      <c r="BJ94" s="108"/>
      <c r="BK94" s="108"/>
      <c r="BL94" s="108"/>
      <c r="BM94" s="108"/>
      <c r="BN94" s="108"/>
      <c r="BO94" s="108"/>
      <c r="BP94" s="108"/>
      <c r="BQ94" s="108"/>
      <c r="BR94" s="108"/>
      <c r="BS94" s="108"/>
      <c r="BT94" s="108"/>
      <c r="BU94" s="108"/>
      <c r="BV94" s="104">
        <v>179</v>
      </c>
      <c r="BW94" s="108"/>
      <c r="BX94" s="108"/>
      <c r="BY94" s="108"/>
      <c r="BZ94" s="105"/>
      <c r="CA94" s="105"/>
      <c r="CB94" s="105"/>
      <c r="CC94" s="105"/>
      <c r="CD94" s="105"/>
      <c r="CE94" s="105"/>
      <c r="CF94" s="105"/>
      <c r="CG94" s="105"/>
      <c r="CH94" s="105"/>
      <c r="CI94" s="105"/>
      <c r="CJ94" s="105"/>
      <c r="CK94" s="105"/>
      <c r="CL94" s="105"/>
      <c r="CM94" s="105"/>
      <c r="CN94" s="105"/>
      <c r="CO94" s="105"/>
      <c r="CP94" s="105"/>
      <c r="CQ94" s="105"/>
      <c r="CR94" s="105"/>
      <c r="CS94" s="105"/>
      <c r="CT94" s="105"/>
      <c r="CU94" s="105"/>
      <c r="CV94" s="105"/>
      <c r="CW94" s="105"/>
      <c r="CX94" s="105"/>
      <c r="CY94" s="105"/>
      <c r="CZ94" s="105"/>
      <c r="DA94" s="105"/>
      <c r="DB94" s="105"/>
      <c r="DC94" s="105"/>
      <c r="DD94" s="105"/>
      <c r="DE94" s="105"/>
    </row>
    <row r="95" spans="2:109" ht="12.6" customHeight="1">
      <c r="B95" s="104">
        <v>180</v>
      </c>
      <c r="C95" s="105"/>
      <c r="D95" s="105"/>
      <c r="E95" s="105"/>
      <c r="F95" s="105"/>
      <c r="G95" s="105"/>
      <c r="H95" s="105"/>
      <c r="I95" s="105"/>
      <c r="J95" s="105"/>
      <c r="K95" s="105"/>
      <c r="L95" s="105"/>
      <c r="M95" s="105"/>
      <c r="N95" s="105"/>
      <c r="O95" s="105"/>
      <c r="P95" s="105"/>
      <c r="Q95" s="105"/>
      <c r="R95" s="105"/>
      <c r="S95" s="105"/>
      <c r="T95" s="105"/>
      <c r="U95" s="105"/>
      <c r="V95" s="106"/>
      <c r="W95" s="106"/>
      <c r="X95" s="106"/>
      <c r="Y95" s="106"/>
      <c r="Z95" s="106"/>
      <c r="AA95" s="106"/>
      <c r="AB95" s="106"/>
      <c r="AC95" s="106"/>
      <c r="AD95" s="106"/>
      <c r="AE95" s="106"/>
      <c r="AF95" s="107"/>
      <c r="AG95" s="107"/>
      <c r="AH95" s="107"/>
      <c r="AI95" s="107"/>
      <c r="AJ95" s="107"/>
      <c r="AK95" s="107"/>
      <c r="AL95" s="104">
        <v>180</v>
      </c>
      <c r="AM95" s="107"/>
      <c r="AN95" s="107"/>
      <c r="AO95" s="107"/>
      <c r="AP95" s="107"/>
      <c r="AQ95" s="107"/>
      <c r="AR95" s="107"/>
      <c r="AS95" s="107"/>
      <c r="AT95" s="107"/>
      <c r="AU95" s="107"/>
      <c r="AV95" s="108"/>
      <c r="AW95" s="108"/>
      <c r="AX95" s="108"/>
      <c r="AY95" s="108"/>
      <c r="AZ95" s="108"/>
      <c r="BA95" s="108"/>
      <c r="BB95" s="108"/>
      <c r="BC95" s="108"/>
      <c r="BD95" s="108"/>
      <c r="BE95" s="108"/>
      <c r="BF95" s="108"/>
      <c r="BG95" s="108"/>
      <c r="BH95" s="108"/>
      <c r="BI95" s="108"/>
      <c r="BJ95" s="108"/>
      <c r="BK95" s="108"/>
      <c r="BL95" s="108"/>
      <c r="BM95" s="108"/>
      <c r="BN95" s="108"/>
      <c r="BO95" s="108"/>
      <c r="BP95" s="108"/>
      <c r="BQ95" s="108"/>
      <c r="BR95" s="108"/>
      <c r="BS95" s="108"/>
      <c r="BT95" s="108"/>
      <c r="BU95" s="108"/>
      <c r="BV95" s="104">
        <v>180</v>
      </c>
      <c r="BW95" s="108"/>
      <c r="BX95" s="108"/>
      <c r="BY95" s="108"/>
      <c r="BZ95" s="108"/>
      <c r="CA95" s="105"/>
      <c r="CB95" s="105"/>
      <c r="CC95" s="105"/>
      <c r="CD95" s="105"/>
      <c r="CE95" s="105"/>
      <c r="CF95" s="105"/>
      <c r="CG95" s="105"/>
      <c r="CH95" s="105"/>
      <c r="CI95" s="105"/>
      <c r="CJ95" s="105"/>
      <c r="CK95" s="105"/>
      <c r="CL95" s="105"/>
      <c r="CM95" s="105"/>
      <c r="CN95" s="105"/>
      <c r="CO95" s="105"/>
      <c r="CP95" s="105"/>
      <c r="CQ95" s="105"/>
      <c r="CR95" s="105"/>
      <c r="CS95" s="105"/>
      <c r="CT95" s="105"/>
      <c r="CU95" s="105"/>
      <c r="CV95" s="105"/>
      <c r="CW95" s="105"/>
      <c r="CX95" s="105"/>
      <c r="CY95" s="105"/>
      <c r="CZ95" s="105"/>
      <c r="DA95" s="105"/>
      <c r="DB95" s="105"/>
      <c r="DC95" s="105"/>
      <c r="DD95" s="105"/>
      <c r="DE95" s="105"/>
    </row>
    <row r="96" spans="2:109" ht="12.6" customHeight="1">
      <c r="B96" s="104">
        <v>181</v>
      </c>
      <c r="C96" s="105"/>
      <c r="D96" s="105"/>
      <c r="E96" s="105"/>
      <c r="F96" s="105"/>
      <c r="G96" s="105"/>
      <c r="H96" s="105"/>
      <c r="I96" s="105"/>
      <c r="J96" s="105"/>
      <c r="K96" s="105"/>
      <c r="L96" s="105"/>
      <c r="M96" s="105"/>
      <c r="N96" s="105"/>
      <c r="O96" s="105"/>
      <c r="P96" s="105"/>
      <c r="Q96" s="105"/>
      <c r="R96" s="105"/>
      <c r="S96" s="105"/>
      <c r="T96" s="105"/>
      <c r="U96" s="105"/>
      <c r="V96" s="105"/>
      <c r="W96" s="106"/>
      <c r="X96" s="106"/>
      <c r="Y96" s="106"/>
      <c r="Z96" s="106"/>
      <c r="AA96" s="106"/>
      <c r="AB96" s="106"/>
      <c r="AC96" s="106"/>
      <c r="AD96" s="106"/>
      <c r="AE96" s="106"/>
      <c r="AF96" s="106"/>
      <c r="AG96" s="107"/>
      <c r="AH96" s="107"/>
      <c r="AI96" s="107"/>
      <c r="AJ96" s="107"/>
      <c r="AK96" s="107"/>
      <c r="AL96" s="104">
        <v>181</v>
      </c>
      <c r="AM96" s="107"/>
      <c r="AN96" s="107"/>
      <c r="AO96" s="107"/>
      <c r="AP96" s="107"/>
      <c r="AQ96" s="107"/>
      <c r="AR96" s="107"/>
      <c r="AS96" s="107"/>
      <c r="AT96" s="107"/>
      <c r="AU96" s="107"/>
      <c r="AV96" s="107"/>
      <c r="AW96" s="108"/>
      <c r="AX96" s="108"/>
      <c r="AY96" s="108"/>
      <c r="AZ96" s="108"/>
      <c r="BA96" s="108"/>
      <c r="BB96" s="108"/>
      <c r="BC96" s="108"/>
      <c r="BD96" s="108"/>
      <c r="BE96" s="108"/>
      <c r="BF96" s="108"/>
      <c r="BG96" s="108"/>
      <c r="BH96" s="108"/>
      <c r="BI96" s="108"/>
      <c r="BJ96" s="108"/>
      <c r="BK96" s="108"/>
      <c r="BL96" s="108"/>
      <c r="BM96" s="108"/>
      <c r="BN96" s="108"/>
      <c r="BO96" s="108"/>
      <c r="BP96" s="108"/>
      <c r="BQ96" s="108"/>
      <c r="BR96" s="108"/>
      <c r="BS96" s="108"/>
      <c r="BT96" s="108"/>
      <c r="BU96" s="108"/>
      <c r="BV96" s="104">
        <v>181</v>
      </c>
      <c r="BW96" s="108"/>
      <c r="BX96" s="108"/>
      <c r="BY96" s="108"/>
      <c r="BZ96" s="108"/>
      <c r="CA96" s="108"/>
      <c r="CB96" s="105"/>
      <c r="CC96" s="105"/>
      <c r="CD96" s="105"/>
      <c r="CE96" s="105"/>
      <c r="CF96" s="105"/>
      <c r="CG96" s="105"/>
      <c r="CH96" s="105"/>
      <c r="CI96" s="105"/>
      <c r="CJ96" s="105"/>
      <c r="CK96" s="105"/>
      <c r="CL96" s="105"/>
      <c r="CM96" s="105"/>
      <c r="CN96" s="105"/>
      <c r="CO96" s="105"/>
      <c r="CP96" s="105"/>
      <c r="CQ96" s="105"/>
      <c r="CR96" s="105"/>
      <c r="CS96" s="105"/>
      <c r="CT96" s="105"/>
      <c r="CU96" s="105"/>
      <c r="CV96" s="105"/>
      <c r="CW96" s="105"/>
      <c r="CX96" s="105"/>
      <c r="CY96" s="105"/>
      <c r="CZ96" s="105"/>
      <c r="DA96" s="105"/>
      <c r="DB96" s="105"/>
      <c r="DC96" s="105"/>
      <c r="DD96" s="105"/>
      <c r="DE96" s="105"/>
    </row>
    <row r="97" spans="2:109" ht="12.6" customHeight="1">
      <c r="B97" s="104">
        <v>182</v>
      </c>
      <c r="C97" s="105"/>
      <c r="D97" s="105"/>
      <c r="E97" s="105"/>
      <c r="F97" s="105"/>
      <c r="G97" s="105"/>
      <c r="H97" s="105"/>
      <c r="I97" s="105"/>
      <c r="J97" s="105"/>
      <c r="K97" s="105"/>
      <c r="L97" s="105"/>
      <c r="M97" s="105"/>
      <c r="N97" s="105"/>
      <c r="O97" s="105"/>
      <c r="P97" s="105"/>
      <c r="Q97" s="105"/>
      <c r="R97" s="105"/>
      <c r="S97" s="105"/>
      <c r="T97" s="105"/>
      <c r="U97" s="105"/>
      <c r="V97" s="105"/>
      <c r="W97" s="105"/>
      <c r="X97" s="106"/>
      <c r="Y97" s="106"/>
      <c r="Z97" s="106"/>
      <c r="AA97" s="106"/>
      <c r="AB97" s="106"/>
      <c r="AC97" s="106"/>
      <c r="AD97" s="106"/>
      <c r="AE97" s="106"/>
      <c r="AF97" s="106"/>
      <c r="AG97" s="106"/>
      <c r="AH97" s="107"/>
      <c r="AI97" s="107"/>
      <c r="AJ97" s="107"/>
      <c r="AK97" s="107"/>
      <c r="AL97" s="104">
        <v>182</v>
      </c>
      <c r="AM97" s="107"/>
      <c r="AN97" s="107"/>
      <c r="AO97" s="107"/>
      <c r="AP97" s="107"/>
      <c r="AQ97" s="107"/>
      <c r="AR97" s="107"/>
      <c r="AS97" s="107"/>
      <c r="AT97" s="107"/>
      <c r="AU97" s="107"/>
      <c r="AV97" s="107"/>
      <c r="AW97" s="107"/>
      <c r="AX97" s="108"/>
      <c r="AY97" s="108"/>
      <c r="AZ97" s="108"/>
      <c r="BA97" s="108"/>
      <c r="BB97" s="108"/>
      <c r="BC97" s="108"/>
      <c r="BD97" s="108"/>
      <c r="BE97" s="108"/>
      <c r="BF97" s="108"/>
      <c r="BG97" s="108"/>
      <c r="BH97" s="108"/>
      <c r="BI97" s="108"/>
      <c r="BJ97" s="108"/>
      <c r="BK97" s="108"/>
      <c r="BL97" s="108"/>
      <c r="BM97" s="108"/>
      <c r="BN97" s="108"/>
      <c r="BO97" s="108"/>
      <c r="BP97" s="108"/>
      <c r="BQ97" s="108"/>
      <c r="BR97" s="108"/>
      <c r="BS97" s="108"/>
      <c r="BT97" s="108"/>
      <c r="BU97" s="108"/>
      <c r="BV97" s="104">
        <v>182</v>
      </c>
      <c r="BW97" s="108"/>
      <c r="BX97" s="108"/>
      <c r="BY97" s="108"/>
      <c r="BZ97" s="108"/>
      <c r="CA97" s="108"/>
      <c r="CB97" s="108"/>
      <c r="CC97" s="105"/>
      <c r="CD97" s="105"/>
      <c r="CE97" s="105"/>
      <c r="CF97" s="105"/>
      <c r="CG97" s="105"/>
      <c r="CH97" s="105"/>
      <c r="CI97" s="105"/>
      <c r="CJ97" s="105"/>
      <c r="CK97" s="105"/>
      <c r="CL97" s="105"/>
      <c r="CM97" s="105"/>
      <c r="CN97" s="105"/>
      <c r="CO97" s="105"/>
      <c r="CP97" s="105"/>
      <c r="CQ97" s="105"/>
      <c r="CR97" s="105"/>
      <c r="CS97" s="105"/>
      <c r="CT97" s="105"/>
      <c r="CU97" s="105"/>
      <c r="CV97" s="105"/>
      <c r="CW97" s="105"/>
      <c r="CX97" s="105"/>
      <c r="CY97" s="105"/>
      <c r="CZ97" s="105"/>
      <c r="DA97" s="105"/>
      <c r="DB97" s="105"/>
      <c r="DC97" s="105"/>
      <c r="DD97" s="105"/>
      <c r="DE97" s="105"/>
    </row>
    <row r="98" spans="2:109" ht="12.6" customHeight="1">
      <c r="B98" s="104">
        <v>183</v>
      </c>
      <c r="C98" s="105"/>
      <c r="D98" s="105"/>
      <c r="E98" s="105"/>
      <c r="F98" s="105"/>
      <c r="G98" s="105"/>
      <c r="H98" s="105"/>
      <c r="I98" s="105"/>
      <c r="J98" s="105"/>
      <c r="K98" s="105"/>
      <c r="L98" s="105"/>
      <c r="M98" s="105"/>
      <c r="N98" s="105"/>
      <c r="O98" s="105"/>
      <c r="P98" s="105"/>
      <c r="Q98" s="105"/>
      <c r="R98" s="105"/>
      <c r="S98" s="105"/>
      <c r="T98" s="105"/>
      <c r="U98" s="105"/>
      <c r="V98" s="105"/>
      <c r="W98" s="105"/>
      <c r="X98" s="105"/>
      <c r="Y98" s="106"/>
      <c r="Z98" s="106"/>
      <c r="AA98" s="106"/>
      <c r="AB98" s="106"/>
      <c r="AC98" s="106"/>
      <c r="AD98" s="106"/>
      <c r="AE98" s="106"/>
      <c r="AF98" s="106"/>
      <c r="AG98" s="106"/>
      <c r="AH98" s="106"/>
      <c r="AI98" s="107"/>
      <c r="AJ98" s="107"/>
      <c r="AK98" s="107"/>
      <c r="AL98" s="104">
        <v>183</v>
      </c>
      <c r="AM98" s="107"/>
      <c r="AN98" s="107"/>
      <c r="AO98" s="107"/>
      <c r="AP98" s="107"/>
      <c r="AQ98" s="107"/>
      <c r="AR98" s="107"/>
      <c r="AS98" s="107"/>
      <c r="AT98" s="107"/>
      <c r="AU98" s="107"/>
      <c r="AV98" s="107"/>
      <c r="AW98" s="107"/>
      <c r="AX98" s="107"/>
      <c r="AY98" s="108"/>
      <c r="AZ98" s="108"/>
      <c r="BA98" s="108"/>
      <c r="BB98" s="108"/>
      <c r="BC98" s="108"/>
      <c r="BD98" s="108"/>
      <c r="BE98" s="108"/>
      <c r="BF98" s="108"/>
      <c r="BG98" s="108"/>
      <c r="BH98" s="108"/>
      <c r="BI98" s="108"/>
      <c r="BJ98" s="108"/>
      <c r="BK98" s="108"/>
      <c r="BL98" s="108"/>
      <c r="BM98" s="108"/>
      <c r="BN98" s="108"/>
      <c r="BO98" s="108"/>
      <c r="BP98" s="108"/>
      <c r="BQ98" s="108"/>
      <c r="BR98" s="108"/>
      <c r="BS98" s="108"/>
      <c r="BT98" s="108"/>
      <c r="BU98" s="108"/>
      <c r="BV98" s="104">
        <v>183</v>
      </c>
      <c r="BW98" s="108"/>
      <c r="BX98" s="108"/>
      <c r="BY98" s="108"/>
      <c r="BZ98" s="108"/>
      <c r="CA98" s="108"/>
      <c r="CB98" s="108"/>
      <c r="CC98" s="108"/>
      <c r="CD98" s="105"/>
      <c r="CE98" s="105"/>
      <c r="CF98" s="105"/>
      <c r="CG98" s="105"/>
      <c r="CH98" s="105"/>
      <c r="CI98" s="105"/>
      <c r="CJ98" s="105"/>
      <c r="CK98" s="105"/>
      <c r="CL98" s="105"/>
      <c r="CM98" s="105"/>
      <c r="CN98" s="105"/>
      <c r="CO98" s="105"/>
      <c r="CP98" s="105"/>
      <c r="CQ98" s="105"/>
      <c r="CR98" s="105"/>
      <c r="CS98" s="105"/>
      <c r="CT98" s="105"/>
      <c r="CU98" s="105"/>
      <c r="CV98" s="105"/>
      <c r="CW98" s="105"/>
      <c r="CX98" s="105"/>
      <c r="CY98" s="105"/>
      <c r="CZ98" s="105"/>
      <c r="DA98" s="105"/>
      <c r="DB98" s="105"/>
      <c r="DC98" s="105"/>
      <c r="DD98" s="105"/>
      <c r="DE98" s="105"/>
    </row>
    <row r="99" spans="2:109" ht="12.6" customHeight="1">
      <c r="B99" s="104">
        <v>184</v>
      </c>
      <c r="C99" s="105"/>
      <c r="D99" s="105"/>
      <c r="E99" s="105"/>
      <c r="F99" s="105"/>
      <c r="G99" s="105"/>
      <c r="H99" s="105"/>
      <c r="I99" s="105"/>
      <c r="J99" s="105"/>
      <c r="K99" s="105"/>
      <c r="L99" s="105"/>
      <c r="M99" s="105"/>
      <c r="N99" s="105"/>
      <c r="O99" s="105"/>
      <c r="P99" s="105"/>
      <c r="Q99" s="105"/>
      <c r="R99" s="105"/>
      <c r="S99" s="105"/>
      <c r="T99" s="105"/>
      <c r="U99" s="105"/>
      <c r="V99" s="105"/>
      <c r="W99" s="105"/>
      <c r="X99" s="105"/>
      <c r="Y99" s="106"/>
      <c r="Z99" s="106"/>
      <c r="AA99" s="106"/>
      <c r="AB99" s="106"/>
      <c r="AC99" s="106"/>
      <c r="AD99" s="106"/>
      <c r="AE99" s="106"/>
      <c r="AF99" s="106"/>
      <c r="AG99" s="106"/>
      <c r="AH99" s="106"/>
      <c r="AI99" s="107"/>
      <c r="AJ99" s="107"/>
      <c r="AK99" s="107"/>
      <c r="AL99" s="104">
        <v>184</v>
      </c>
      <c r="AM99" s="107"/>
      <c r="AN99" s="107"/>
      <c r="AO99" s="107"/>
      <c r="AP99" s="107"/>
      <c r="AQ99" s="107"/>
      <c r="AR99" s="107"/>
      <c r="AS99" s="107"/>
      <c r="AT99" s="107"/>
      <c r="AU99" s="107"/>
      <c r="AV99" s="107"/>
      <c r="AW99" s="107"/>
      <c r="AX99" s="107"/>
      <c r="AY99" s="107"/>
      <c r="AZ99" s="108"/>
      <c r="BA99" s="108"/>
      <c r="BB99" s="108"/>
      <c r="BC99" s="108"/>
      <c r="BD99" s="108"/>
      <c r="BE99" s="108"/>
      <c r="BF99" s="108"/>
      <c r="BG99" s="108"/>
      <c r="BH99" s="108"/>
      <c r="BI99" s="108"/>
      <c r="BJ99" s="108"/>
      <c r="BK99" s="108"/>
      <c r="BL99" s="108"/>
      <c r="BM99" s="108"/>
      <c r="BN99" s="108"/>
      <c r="BO99" s="108"/>
      <c r="BP99" s="108"/>
      <c r="BQ99" s="108"/>
      <c r="BR99" s="108"/>
      <c r="BS99" s="108"/>
      <c r="BT99" s="108"/>
      <c r="BU99" s="108"/>
      <c r="BV99" s="104">
        <v>184</v>
      </c>
      <c r="BW99" s="108"/>
      <c r="BX99" s="108"/>
      <c r="BY99" s="108"/>
      <c r="BZ99" s="108"/>
      <c r="CA99" s="108"/>
      <c r="CB99" s="108"/>
      <c r="CC99" s="108"/>
      <c r="CD99" s="108"/>
      <c r="CE99" s="105"/>
      <c r="CF99" s="105"/>
      <c r="CG99" s="105"/>
      <c r="CH99" s="105"/>
      <c r="CI99" s="105"/>
      <c r="CJ99" s="105"/>
      <c r="CK99" s="105"/>
      <c r="CL99" s="105"/>
      <c r="CM99" s="105"/>
      <c r="CN99" s="105"/>
      <c r="CO99" s="105"/>
      <c r="CP99" s="105"/>
      <c r="CQ99" s="105"/>
      <c r="CR99" s="105"/>
      <c r="CS99" s="105"/>
      <c r="CT99" s="105"/>
      <c r="CU99" s="105"/>
      <c r="CV99" s="105"/>
      <c r="CW99" s="105"/>
      <c r="CX99" s="105"/>
      <c r="CY99" s="105"/>
      <c r="CZ99" s="105"/>
      <c r="DA99" s="105"/>
      <c r="DB99" s="105"/>
      <c r="DC99" s="105"/>
      <c r="DD99" s="105"/>
      <c r="DE99" s="105"/>
    </row>
    <row r="100" spans="2:109" ht="12.6" customHeight="1">
      <c r="B100" s="104">
        <v>185</v>
      </c>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6"/>
      <c r="AA100" s="106"/>
      <c r="AB100" s="106"/>
      <c r="AC100" s="106"/>
      <c r="AD100" s="106"/>
      <c r="AE100" s="106"/>
      <c r="AF100" s="106"/>
      <c r="AG100" s="106"/>
      <c r="AH100" s="106"/>
      <c r="AI100" s="106"/>
      <c r="AJ100" s="107"/>
      <c r="AK100" s="107"/>
      <c r="AL100" s="104">
        <v>185</v>
      </c>
      <c r="AM100" s="107"/>
      <c r="AN100" s="107"/>
      <c r="AO100" s="107"/>
      <c r="AP100" s="107"/>
      <c r="AQ100" s="107"/>
      <c r="AR100" s="107"/>
      <c r="AS100" s="107"/>
      <c r="AT100" s="107"/>
      <c r="AU100" s="107"/>
      <c r="AV100" s="107"/>
      <c r="AW100" s="107"/>
      <c r="AX100" s="107"/>
      <c r="AY100" s="107"/>
      <c r="AZ100" s="107"/>
      <c r="BA100" s="108"/>
      <c r="BB100" s="108"/>
      <c r="BC100" s="108"/>
      <c r="BD100" s="108"/>
      <c r="BE100" s="108"/>
      <c r="BF100" s="108"/>
      <c r="BG100" s="108"/>
      <c r="BH100" s="108"/>
      <c r="BI100" s="108"/>
      <c r="BJ100" s="108"/>
      <c r="BK100" s="108"/>
      <c r="BL100" s="108"/>
      <c r="BM100" s="108"/>
      <c r="BN100" s="108"/>
      <c r="BO100" s="108"/>
      <c r="BP100" s="108"/>
      <c r="BQ100" s="108"/>
      <c r="BR100" s="108"/>
      <c r="BS100" s="108"/>
      <c r="BT100" s="108"/>
      <c r="BU100" s="108"/>
      <c r="BV100" s="104">
        <v>185</v>
      </c>
      <c r="BW100" s="108"/>
      <c r="BX100" s="108"/>
      <c r="BY100" s="108"/>
      <c r="BZ100" s="108"/>
      <c r="CA100" s="108"/>
      <c r="CB100" s="108"/>
      <c r="CC100" s="108"/>
      <c r="CD100" s="108"/>
      <c r="CE100" s="108"/>
      <c r="CF100" s="105"/>
      <c r="CG100" s="105"/>
      <c r="CH100" s="105"/>
      <c r="CI100" s="105"/>
      <c r="CJ100" s="105"/>
      <c r="CK100" s="105"/>
      <c r="CL100" s="105"/>
      <c r="CM100" s="105"/>
      <c r="CN100" s="105"/>
      <c r="CO100" s="105"/>
      <c r="CP100" s="105"/>
      <c r="CQ100" s="105"/>
      <c r="CR100" s="105"/>
      <c r="CS100" s="105"/>
      <c r="CT100" s="105"/>
      <c r="CU100" s="105"/>
      <c r="CV100" s="105"/>
      <c r="CW100" s="105"/>
      <c r="CX100" s="105"/>
      <c r="CY100" s="105"/>
      <c r="CZ100" s="105"/>
      <c r="DA100" s="105"/>
      <c r="DB100" s="105"/>
      <c r="DC100" s="105"/>
      <c r="DD100" s="105"/>
      <c r="DE100" s="105"/>
    </row>
    <row r="101" spans="2:109" ht="12.6" customHeight="1">
      <c r="B101" s="104">
        <v>186</v>
      </c>
      <c r="C101" s="105"/>
      <c r="D101" s="105"/>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6"/>
      <c r="AB101" s="106"/>
      <c r="AC101" s="106"/>
      <c r="AD101" s="106"/>
      <c r="AE101" s="106"/>
      <c r="AF101" s="106"/>
      <c r="AG101" s="106"/>
      <c r="AH101" s="106"/>
      <c r="AI101" s="106"/>
      <c r="AJ101" s="106"/>
      <c r="AK101" s="107"/>
      <c r="AL101" s="104">
        <v>186</v>
      </c>
      <c r="AM101" s="107"/>
      <c r="AN101" s="107"/>
      <c r="AO101" s="107"/>
      <c r="AP101" s="107"/>
      <c r="AQ101" s="107"/>
      <c r="AR101" s="107"/>
      <c r="AS101" s="107"/>
      <c r="AT101" s="107"/>
      <c r="AU101" s="107"/>
      <c r="AV101" s="107"/>
      <c r="AW101" s="107"/>
      <c r="AX101" s="107"/>
      <c r="AY101" s="107"/>
      <c r="AZ101" s="107"/>
      <c r="BA101" s="107"/>
      <c r="BB101" s="108"/>
      <c r="BC101" s="108"/>
      <c r="BD101" s="108"/>
      <c r="BE101" s="108"/>
      <c r="BF101" s="108"/>
      <c r="BG101" s="108"/>
      <c r="BH101" s="108"/>
      <c r="BI101" s="108"/>
      <c r="BJ101" s="108"/>
      <c r="BK101" s="108"/>
      <c r="BL101" s="108"/>
      <c r="BM101" s="108"/>
      <c r="BN101" s="108"/>
      <c r="BO101" s="108"/>
      <c r="BP101" s="108"/>
      <c r="BQ101" s="108"/>
      <c r="BR101" s="108"/>
      <c r="BS101" s="108"/>
      <c r="BT101" s="108"/>
      <c r="BU101" s="108"/>
      <c r="BV101" s="104">
        <v>186</v>
      </c>
      <c r="BW101" s="108"/>
      <c r="BX101" s="108"/>
      <c r="BY101" s="108"/>
      <c r="BZ101" s="108"/>
      <c r="CA101" s="108"/>
      <c r="CB101" s="108"/>
      <c r="CC101" s="108"/>
      <c r="CD101" s="108"/>
      <c r="CE101" s="108"/>
      <c r="CF101" s="108"/>
      <c r="CG101" s="105"/>
      <c r="CH101" s="105"/>
      <c r="CI101" s="105"/>
      <c r="CJ101" s="105"/>
      <c r="CK101" s="105"/>
      <c r="CL101" s="105"/>
      <c r="CM101" s="105"/>
      <c r="CN101" s="105"/>
      <c r="CO101" s="105"/>
      <c r="CP101" s="105"/>
      <c r="CQ101" s="105"/>
      <c r="CR101" s="105"/>
      <c r="CS101" s="105"/>
      <c r="CT101" s="105"/>
      <c r="CU101" s="105"/>
      <c r="CV101" s="105"/>
      <c r="CW101" s="105"/>
      <c r="CX101" s="105"/>
      <c r="CY101" s="105"/>
      <c r="CZ101" s="105"/>
      <c r="DA101" s="105"/>
      <c r="DB101" s="105"/>
      <c r="DC101" s="105"/>
      <c r="DD101" s="105"/>
      <c r="DE101" s="105"/>
    </row>
    <row r="102" spans="2:109" ht="12.6" customHeight="1">
      <c r="B102" s="104">
        <v>187</v>
      </c>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6"/>
      <c r="AC102" s="106"/>
      <c r="AD102" s="106"/>
      <c r="AE102" s="106"/>
      <c r="AF102" s="106"/>
      <c r="AG102" s="106"/>
      <c r="AH102" s="106"/>
      <c r="AI102" s="106"/>
      <c r="AJ102" s="106"/>
      <c r="AK102" s="106"/>
      <c r="AL102" s="104">
        <v>187</v>
      </c>
      <c r="AM102" s="107"/>
      <c r="AN102" s="107"/>
      <c r="AO102" s="107"/>
      <c r="AP102" s="107"/>
      <c r="AQ102" s="107"/>
      <c r="AR102" s="107"/>
      <c r="AS102" s="107"/>
      <c r="AT102" s="107"/>
      <c r="AU102" s="107"/>
      <c r="AV102" s="107"/>
      <c r="AW102" s="107"/>
      <c r="AX102" s="107"/>
      <c r="AY102" s="107"/>
      <c r="AZ102" s="107"/>
      <c r="BA102" s="107"/>
      <c r="BB102" s="107"/>
      <c r="BC102" s="108"/>
      <c r="BD102" s="108"/>
      <c r="BE102" s="108"/>
      <c r="BF102" s="108"/>
      <c r="BG102" s="108"/>
      <c r="BH102" s="108"/>
      <c r="BI102" s="108"/>
      <c r="BJ102" s="108"/>
      <c r="BK102" s="108"/>
      <c r="BL102" s="108"/>
      <c r="BM102" s="108"/>
      <c r="BN102" s="108"/>
      <c r="BO102" s="108"/>
      <c r="BP102" s="108"/>
      <c r="BQ102" s="108"/>
      <c r="BR102" s="108"/>
      <c r="BS102" s="108"/>
      <c r="BT102" s="108"/>
      <c r="BU102" s="108"/>
      <c r="BV102" s="104">
        <v>187</v>
      </c>
      <c r="BW102" s="108"/>
      <c r="BX102" s="108"/>
      <c r="BY102" s="108"/>
      <c r="BZ102" s="108"/>
      <c r="CA102" s="108"/>
      <c r="CB102" s="108"/>
      <c r="CC102" s="108"/>
      <c r="CD102" s="108"/>
      <c r="CE102" s="108"/>
      <c r="CF102" s="108"/>
      <c r="CG102" s="108"/>
      <c r="CH102" s="105"/>
      <c r="CI102" s="105"/>
      <c r="CJ102" s="105"/>
      <c r="CK102" s="105"/>
      <c r="CL102" s="105"/>
      <c r="CM102" s="105"/>
      <c r="CN102" s="105"/>
      <c r="CO102" s="105"/>
      <c r="CP102" s="105"/>
      <c r="CQ102" s="105"/>
      <c r="CR102" s="105"/>
      <c r="CS102" s="105"/>
      <c r="CT102" s="105"/>
      <c r="CU102" s="105"/>
      <c r="CV102" s="105"/>
      <c r="CW102" s="105"/>
      <c r="CX102" s="105"/>
      <c r="CY102" s="105"/>
      <c r="CZ102" s="105"/>
      <c r="DA102" s="105"/>
      <c r="DB102" s="105"/>
      <c r="DC102" s="105"/>
      <c r="DD102" s="105"/>
      <c r="DE102" s="105"/>
    </row>
    <row r="103" spans="2:109" ht="12.6" customHeight="1">
      <c r="B103" s="104">
        <v>188</v>
      </c>
      <c r="C103" s="105"/>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6"/>
      <c r="AC103" s="106"/>
      <c r="AD103" s="106"/>
      <c r="AE103" s="106"/>
      <c r="AF103" s="106"/>
      <c r="AG103" s="106"/>
      <c r="AH103" s="106"/>
      <c r="AI103" s="106"/>
      <c r="AJ103" s="106"/>
      <c r="AK103" s="106"/>
      <c r="AL103" s="104">
        <v>188</v>
      </c>
      <c r="AM103" s="107"/>
      <c r="AN103" s="107"/>
      <c r="AO103" s="107"/>
      <c r="AP103" s="107"/>
      <c r="AQ103" s="107"/>
      <c r="AR103" s="107"/>
      <c r="AS103" s="107"/>
      <c r="AT103" s="107"/>
      <c r="AU103" s="107"/>
      <c r="AV103" s="107"/>
      <c r="AW103" s="107"/>
      <c r="AX103" s="107"/>
      <c r="AY103" s="107"/>
      <c r="AZ103" s="107"/>
      <c r="BA103" s="107"/>
      <c r="BB103" s="107"/>
      <c r="BC103" s="107"/>
      <c r="BD103" s="108"/>
      <c r="BE103" s="108"/>
      <c r="BF103" s="108"/>
      <c r="BG103" s="108"/>
      <c r="BH103" s="108"/>
      <c r="BI103" s="108"/>
      <c r="BJ103" s="108"/>
      <c r="BK103" s="108"/>
      <c r="BL103" s="108"/>
      <c r="BM103" s="108"/>
      <c r="BN103" s="108"/>
      <c r="BO103" s="108"/>
      <c r="BP103" s="108"/>
      <c r="BQ103" s="108"/>
      <c r="BR103" s="108"/>
      <c r="BS103" s="108"/>
      <c r="BT103" s="108"/>
      <c r="BU103" s="108"/>
      <c r="BV103" s="104">
        <v>188</v>
      </c>
      <c r="BW103" s="108"/>
      <c r="BX103" s="108"/>
      <c r="BY103" s="108"/>
      <c r="BZ103" s="108"/>
      <c r="CA103" s="108"/>
      <c r="CB103" s="108"/>
      <c r="CC103" s="108"/>
      <c r="CD103" s="108"/>
      <c r="CE103" s="108"/>
      <c r="CF103" s="108"/>
      <c r="CG103" s="108"/>
      <c r="CH103" s="108"/>
      <c r="CI103" s="105"/>
      <c r="CJ103" s="105"/>
      <c r="CK103" s="105"/>
      <c r="CL103" s="105"/>
      <c r="CM103" s="105"/>
      <c r="CN103" s="105"/>
      <c r="CO103" s="105"/>
      <c r="CP103" s="105"/>
      <c r="CQ103" s="105"/>
      <c r="CR103" s="105"/>
      <c r="CS103" s="105"/>
      <c r="CT103" s="105"/>
      <c r="CU103" s="105"/>
      <c r="CV103" s="105"/>
      <c r="CW103" s="105"/>
      <c r="CX103" s="105"/>
      <c r="CY103" s="105"/>
      <c r="CZ103" s="105"/>
      <c r="DA103" s="105"/>
      <c r="DB103" s="105"/>
      <c r="DC103" s="105"/>
      <c r="DD103" s="105"/>
      <c r="DE103" s="105"/>
    </row>
    <row r="104" spans="2:109" ht="12.6" customHeight="1">
      <c r="B104" s="104">
        <v>189</v>
      </c>
      <c r="C104" s="105"/>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6"/>
      <c r="AD104" s="106"/>
      <c r="AE104" s="106"/>
      <c r="AF104" s="106"/>
      <c r="AG104" s="106"/>
      <c r="AH104" s="106"/>
      <c r="AI104" s="106"/>
      <c r="AJ104" s="106"/>
      <c r="AK104" s="106"/>
      <c r="AL104" s="104">
        <v>189</v>
      </c>
      <c r="AM104" s="106"/>
      <c r="AN104" s="107"/>
      <c r="AO104" s="107"/>
      <c r="AP104" s="107"/>
      <c r="AQ104" s="107"/>
      <c r="AR104" s="107"/>
      <c r="AS104" s="107"/>
      <c r="AT104" s="107"/>
      <c r="AU104" s="107"/>
      <c r="AV104" s="107"/>
      <c r="AW104" s="107"/>
      <c r="AX104" s="107"/>
      <c r="AY104" s="107"/>
      <c r="AZ104" s="107"/>
      <c r="BA104" s="107"/>
      <c r="BB104" s="107"/>
      <c r="BC104" s="107"/>
      <c r="BD104" s="107"/>
      <c r="BE104" s="108"/>
      <c r="BF104" s="108"/>
      <c r="BG104" s="108"/>
      <c r="BH104" s="108"/>
      <c r="BI104" s="108"/>
      <c r="BJ104" s="108"/>
      <c r="BK104" s="108"/>
      <c r="BL104" s="108"/>
      <c r="BM104" s="108"/>
      <c r="BN104" s="108"/>
      <c r="BO104" s="108"/>
      <c r="BP104" s="108"/>
      <c r="BQ104" s="108"/>
      <c r="BR104" s="108"/>
      <c r="BS104" s="108"/>
      <c r="BT104" s="108"/>
      <c r="BU104" s="108"/>
      <c r="BV104" s="104">
        <v>189</v>
      </c>
      <c r="BW104" s="108"/>
      <c r="BX104" s="108"/>
      <c r="BY104" s="108"/>
      <c r="BZ104" s="108"/>
      <c r="CA104" s="108"/>
      <c r="CB104" s="108"/>
      <c r="CC104" s="108"/>
      <c r="CD104" s="108"/>
      <c r="CE104" s="108"/>
      <c r="CF104" s="108"/>
      <c r="CG104" s="108"/>
      <c r="CH104" s="108"/>
      <c r="CI104" s="108"/>
      <c r="CJ104" s="105"/>
      <c r="CK104" s="105"/>
      <c r="CL104" s="105"/>
      <c r="CM104" s="105"/>
      <c r="CN104" s="105"/>
      <c r="CO104" s="105"/>
      <c r="CP104" s="105"/>
      <c r="CQ104" s="105"/>
      <c r="CR104" s="105"/>
      <c r="CS104" s="105"/>
      <c r="CT104" s="105"/>
      <c r="CU104" s="105"/>
      <c r="CV104" s="105"/>
      <c r="CW104" s="105"/>
      <c r="CX104" s="105"/>
      <c r="CY104" s="105"/>
      <c r="CZ104" s="105"/>
      <c r="DA104" s="105"/>
      <c r="DB104" s="105"/>
      <c r="DC104" s="105"/>
      <c r="DD104" s="105"/>
      <c r="DE104" s="105"/>
    </row>
    <row r="105" spans="2:109" ht="12.6" customHeight="1">
      <c r="B105" s="104">
        <v>190</v>
      </c>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6"/>
      <c r="AE105" s="106"/>
      <c r="AF105" s="106"/>
      <c r="AG105" s="106"/>
      <c r="AH105" s="106"/>
      <c r="AI105" s="106"/>
      <c r="AJ105" s="106"/>
      <c r="AK105" s="106"/>
      <c r="AL105" s="104">
        <v>190</v>
      </c>
      <c r="AM105" s="106"/>
      <c r="AN105" s="106"/>
      <c r="AO105" s="107"/>
      <c r="AP105" s="107"/>
      <c r="AQ105" s="107"/>
      <c r="AR105" s="107"/>
      <c r="AS105" s="107"/>
      <c r="AT105" s="107"/>
      <c r="AU105" s="107"/>
      <c r="AV105" s="107"/>
      <c r="AW105" s="107"/>
      <c r="AX105" s="107"/>
      <c r="AY105" s="107"/>
      <c r="AZ105" s="107"/>
      <c r="BA105" s="107"/>
      <c r="BB105" s="107"/>
      <c r="BC105" s="107"/>
      <c r="BD105" s="107"/>
      <c r="BE105" s="107"/>
      <c r="BF105" s="108"/>
      <c r="BG105" s="108"/>
      <c r="BH105" s="108"/>
      <c r="BI105" s="108"/>
      <c r="BJ105" s="108"/>
      <c r="BK105" s="108"/>
      <c r="BL105" s="108"/>
      <c r="BM105" s="108"/>
      <c r="BN105" s="108"/>
      <c r="BO105" s="108"/>
      <c r="BP105" s="108"/>
      <c r="BQ105" s="108"/>
      <c r="BR105" s="108"/>
      <c r="BS105" s="108"/>
      <c r="BT105" s="108"/>
      <c r="BU105" s="108"/>
      <c r="BV105" s="104">
        <v>190</v>
      </c>
      <c r="BW105" s="108"/>
      <c r="BX105" s="108"/>
      <c r="BY105" s="108"/>
      <c r="BZ105" s="108"/>
      <c r="CA105" s="108"/>
      <c r="CB105" s="108"/>
      <c r="CC105" s="108"/>
      <c r="CD105" s="108"/>
      <c r="CE105" s="108"/>
      <c r="CF105" s="108"/>
      <c r="CG105" s="108"/>
      <c r="CH105" s="108"/>
      <c r="CI105" s="108"/>
      <c r="CJ105" s="108"/>
      <c r="CK105" s="105"/>
      <c r="CL105" s="105"/>
      <c r="CM105" s="105"/>
      <c r="CN105" s="105"/>
      <c r="CO105" s="105"/>
      <c r="CP105" s="105"/>
      <c r="CQ105" s="105"/>
      <c r="CR105" s="105"/>
      <c r="CS105" s="105"/>
      <c r="CT105" s="105"/>
      <c r="CU105" s="105"/>
      <c r="CV105" s="105"/>
      <c r="CW105" s="105"/>
      <c r="CX105" s="105"/>
      <c r="CY105" s="105"/>
      <c r="CZ105" s="105"/>
      <c r="DA105" s="105"/>
      <c r="DB105" s="105"/>
      <c r="DC105" s="105"/>
      <c r="DD105" s="105"/>
      <c r="DE105" s="105"/>
    </row>
    <row r="106" spans="2:109" ht="12.6" customHeight="1">
      <c r="B106" s="104">
        <v>191</v>
      </c>
      <c r="C106" s="105"/>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6"/>
      <c r="AF106" s="106"/>
      <c r="AG106" s="106"/>
      <c r="AH106" s="106"/>
      <c r="AI106" s="106"/>
      <c r="AJ106" s="106"/>
      <c r="AK106" s="106"/>
      <c r="AL106" s="104">
        <v>191</v>
      </c>
      <c r="AM106" s="106"/>
      <c r="AN106" s="106"/>
      <c r="AO106" s="106"/>
      <c r="AP106" s="107"/>
      <c r="AQ106" s="107"/>
      <c r="AR106" s="107"/>
      <c r="AS106" s="107"/>
      <c r="AT106" s="107"/>
      <c r="AU106" s="107"/>
      <c r="AV106" s="107"/>
      <c r="AW106" s="107"/>
      <c r="AX106" s="107"/>
      <c r="AY106" s="107"/>
      <c r="AZ106" s="107"/>
      <c r="BA106" s="107"/>
      <c r="BB106" s="107"/>
      <c r="BC106" s="107"/>
      <c r="BD106" s="107"/>
      <c r="BE106" s="107"/>
      <c r="BF106" s="107"/>
      <c r="BG106" s="108"/>
      <c r="BH106" s="108"/>
      <c r="BI106" s="108"/>
      <c r="BJ106" s="108"/>
      <c r="BK106" s="108"/>
      <c r="BL106" s="108"/>
      <c r="BM106" s="108"/>
      <c r="BN106" s="108"/>
      <c r="BO106" s="108"/>
      <c r="BP106" s="108"/>
      <c r="BQ106" s="108"/>
      <c r="BR106" s="108"/>
      <c r="BS106" s="108"/>
      <c r="BT106" s="108"/>
      <c r="BU106" s="108"/>
      <c r="BV106" s="104">
        <v>191</v>
      </c>
      <c r="BW106" s="108"/>
      <c r="BX106" s="108"/>
      <c r="BY106" s="108"/>
      <c r="BZ106" s="108"/>
      <c r="CA106" s="108"/>
      <c r="CB106" s="108"/>
      <c r="CC106" s="108"/>
      <c r="CD106" s="108"/>
      <c r="CE106" s="108"/>
      <c r="CF106" s="108"/>
      <c r="CG106" s="108"/>
      <c r="CH106" s="108"/>
      <c r="CI106" s="108"/>
      <c r="CJ106" s="108"/>
      <c r="CK106" s="108"/>
      <c r="CL106" s="105"/>
      <c r="CM106" s="105"/>
      <c r="CN106" s="105"/>
      <c r="CO106" s="105"/>
      <c r="CP106" s="105"/>
      <c r="CQ106" s="105"/>
      <c r="CR106" s="105"/>
      <c r="CS106" s="105"/>
      <c r="CT106" s="105"/>
      <c r="CU106" s="105"/>
      <c r="CV106" s="105"/>
      <c r="CW106" s="105"/>
      <c r="CX106" s="105"/>
      <c r="CY106" s="105"/>
      <c r="CZ106" s="105"/>
      <c r="DA106" s="105"/>
      <c r="DB106" s="105"/>
      <c r="DC106" s="105"/>
      <c r="DD106" s="105"/>
      <c r="DE106" s="105"/>
    </row>
    <row r="107" spans="2:109" ht="12.6" customHeight="1">
      <c r="B107" s="104">
        <v>192</v>
      </c>
      <c r="C107" s="105"/>
      <c r="D107" s="105"/>
      <c r="E107" s="105"/>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6"/>
      <c r="AG107" s="106"/>
      <c r="AH107" s="106"/>
      <c r="AI107" s="106"/>
      <c r="AJ107" s="106"/>
      <c r="AK107" s="106"/>
      <c r="AL107" s="104">
        <v>192</v>
      </c>
      <c r="AM107" s="106"/>
      <c r="AN107" s="106"/>
      <c r="AO107" s="106"/>
      <c r="AP107" s="106"/>
      <c r="AQ107" s="107"/>
      <c r="AR107" s="107"/>
      <c r="AS107" s="107"/>
      <c r="AT107" s="107"/>
      <c r="AU107" s="107"/>
      <c r="AV107" s="107"/>
      <c r="AW107" s="107"/>
      <c r="AX107" s="107"/>
      <c r="AY107" s="107"/>
      <c r="AZ107" s="107"/>
      <c r="BA107" s="107"/>
      <c r="BB107" s="107"/>
      <c r="BC107" s="107"/>
      <c r="BD107" s="107"/>
      <c r="BE107" s="107"/>
      <c r="BF107" s="107"/>
      <c r="BG107" s="107"/>
      <c r="BH107" s="108"/>
      <c r="BI107" s="108"/>
      <c r="BJ107" s="108"/>
      <c r="BK107" s="108"/>
      <c r="BL107" s="108"/>
      <c r="BM107" s="108"/>
      <c r="BN107" s="108"/>
      <c r="BO107" s="108"/>
      <c r="BP107" s="108"/>
      <c r="BQ107" s="108"/>
      <c r="BR107" s="108"/>
      <c r="BS107" s="108"/>
      <c r="BT107" s="108"/>
      <c r="BU107" s="108"/>
      <c r="BV107" s="104">
        <v>192</v>
      </c>
      <c r="BW107" s="108"/>
      <c r="BX107" s="108"/>
      <c r="BY107" s="108"/>
      <c r="BZ107" s="108"/>
      <c r="CA107" s="108"/>
      <c r="CB107" s="108"/>
      <c r="CC107" s="108"/>
      <c r="CD107" s="108"/>
      <c r="CE107" s="108"/>
      <c r="CF107" s="108"/>
      <c r="CG107" s="108"/>
      <c r="CH107" s="108"/>
      <c r="CI107" s="108"/>
      <c r="CJ107" s="108"/>
      <c r="CK107" s="108"/>
      <c r="CL107" s="108"/>
      <c r="CM107" s="105"/>
      <c r="CN107" s="105"/>
      <c r="CO107" s="105"/>
      <c r="CP107" s="105"/>
      <c r="CQ107" s="105"/>
      <c r="CR107" s="105"/>
      <c r="CS107" s="105"/>
      <c r="CT107" s="105"/>
      <c r="CU107" s="105"/>
      <c r="CV107" s="105"/>
      <c r="CW107" s="105"/>
      <c r="CX107" s="105"/>
      <c r="CY107" s="105"/>
      <c r="CZ107" s="105"/>
      <c r="DA107" s="105"/>
      <c r="DB107" s="105"/>
      <c r="DC107" s="105"/>
      <c r="DD107" s="105"/>
      <c r="DE107" s="105"/>
    </row>
    <row r="108" spans="2:109" ht="12.6" customHeight="1">
      <c r="B108" s="104">
        <v>193</v>
      </c>
      <c r="C108" s="105"/>
      <c r="D108" s="105"/>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6"/>
      <c r="AH108" s="106"/>
      <c r="AI108" s="106"/>
      <c r="AJ108" s="106"/>
      <c r="AK108" s="106"/>
      <c r="AL108" s="104">
        <v>193</v>
      </c>
      <c r="AM108" s="106"/>
      <c r="AN108" s="106"/>
      <c r="AO108" s="106"/>
      <c r="AP108" s="106"/>
      <c r="AQ108" s="106"/>
      <c r="AR108" s="107"/>
      <c r="AS108" s="107"/>
      <c r="AT108" s="107"/>
      <c r="AU108" s="107"/>
      <c r="AV108" s="107"/>
      <c r="AW108" s="107"/>
      <c r="AX108" s="107"/>
      <c r="AY108" s="107"/>
      <c r="AZ108" s="107"/>
      <c r="BA108" s="107"/>
      <c r="BB108" s="107"/>
      <c r="BC108" s="107"/>
      <c r="BD108" s="107"/>
      <c r="BE108" s="107"/>
      <c r="BF108" s="107"/>
      <c r="BG108" s="107"/>
      <c r="BH108" s="107"/>
      <c r="BI108" s="108"/>
      <c r="BJ108" s="108"/>
      <c r="BK108" s="108"/>
      <c r="BL108" s="108"/>
      <c r="BM108" s="108"/>
      <c r="BN108" s="108"/>
      <c r="BO108" s="108"/>
      <c r="BP108" s="108"/>
      <c r="BQ108" s="108"/>
      <c r="BR108" s="108"/>
      <c r="BS108" s="108"/>
      <c r="BT108" s="108"/>
      <c r="BU108" s="108"/>
      <c r="BV108" s="104">
        <v>193</v>
      </c>
      <c r="BW108" s="108"/>
      <c r="BX108" s="108"/>
      <c r="BY108" s="108"/>
      <c r="BZ108" s="108"/>
      <c r="CA108" s="108"/>
      <c r="CB108" s="108"/>
      <c r="CC108" s="108"/>
      <c r="CD108" s="108"/>
      <c r="CE108" s="108"/>
      <c r="CF108" s="108"/>
      <c r="CG108" s="108"/>
      <c r="CH108" s="108"/>
      <c r="CI108" s="108"/>
      <c r="CJ108" s="108"/>
      <c r="CK108" s="108"/>
      <c r="CL108" s="108"/>
      <c r="CM108" s="108"/>
      <c r="CN108" s="105"/>
      <c r="CO108" s="105"/>
      <c r="CP108" s="105"/>
      <c r="CQ108" s="105"/>
      <c r="CR108" s="105"/>
      <c r="CS108" s="105"/>
      <c r="CT108" s="105"/>
      <c r="CU108" s="105"/>
      <c r="CV108" s="105"/>
      <c r="CW108" s="105"/>
      <c r="CX108" s="105"/>
      <c r="CY108" s="105"/>
      <c r="CZ108" s="105"/>
      <c r="DA108" s="105"/>
      <c r="DB108" s="105"/>
      <c r="DC108" s="105"/>
      <c r="DD108" s="105"/>
      <c r="DE108" s="105"/>
    </row>
    <row r="109" spans="2:109" ht="12.6" customHeight="1">
      <c r="B109" s="104">
        <v>194</v>
      </c>
      <c r="C109" s="105"/>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c r="AG109" s="105"/>
      <c r="AH109" s="106"/>
      <c r="AI109" s="106"/>
      <c r="AJ109" s="106"/>
      <c r="AK109" s="106"/>
      <c r="AL109" s="104">
        <v>194</v>
      </c>
      <c r="AM109" s="106"/>
      <c r="AN109" s="106"/>
      <c r="AO109" s="106"/>
      <c r="AP109" s="106"/>
      <c r="AQ109" s="106"/>
      <c r="AR109" s="106"/>
      <c r="AS109" s="107"/>
      <c r="AT109" s="107"/>
      <c r="AU109" s="107"/>
      <c r="AV109" s="107"/>
      <c r="AW109" s="107"/>
      <c r="AX109" s="107"/>
      <c r="AY109" s="107"/>
      <c r="AZ109" s="107"/>
      <c r="BA109" s="107"/>
      <c r="BB109" s="107"/>
      <c r="BC109" s="107"/>
      <c r="BD109" s="107"/>
      <c r="BE109" s="107"/>
      <c r="BF109" s="107"/>
      <c r="BG109" s="107"/>
      <c r="BH109" s="107"/>
      <c r="BI109" s="107"/>
      <c r="BJ109" s="108"/>
      <c r="BK109" s="108"/>
      <c r="BL109" s="108"/>
      <c r="BM109" s="108"/>
      <c r="BN109" s="108"/>
      <c r="BO109" s="108"/>
      <c r="BP109" s="108"/>
      <c r="BQ109" s="108"/>
      <c r="BR109" s="108"/>
      <c r="BS109" s="108"/>
      <c r="BT109" s="108"/>
      <c r="BU109" s="108"/>
      <c r="BV109" s="104">
        <v>194</v>
      </c>
      <c r="BW109" s="108"/>
      <c r="BX109" s="108"/>
      <c r="BY109" s="108"/>
      <c r="BZ109" s="108"/>
      <c r="CA109" s="108"/>
      <c r="CB109" s="108"/>
      <c r="CC109" s="108"/>
      <c r="CD109" s="108"/>
      <c r="CE109" s="108"/>
      <c r="CF109" s="108"/>
      <c r="CG109" s="108"/>
      <c r="CH109" s="108"/>
      <c r="CI109" s="108"/>
      <c r="CJ109" s="108"/>
      <c r="CK109" s="108"/>
      <c r="CL109" s="108"/>
      <c r="CM109" s="108"/>
      <c r="CN109" s="108"/>
      <c r="CO109" s="105"/>
      <c r="CP109" s="105"/>
      <c r="CQ109" s="105"/>
      <c r="CR109" s="105"/>
      <c r="CS109" s="105"/>
      <c r="CT109" s="105"/>
      <c r="CU109" s="105"/>
      <c r="CV109" s="105"/>
      <c r="CW109" s="105"/>
      <c r="CX109" s="105"/>
      <c r="CY109" s="105"/>
      <c r="CZ109" s="105"/>
      <c r="DA109" s="105"/>
      <c r="DB109" s="105"/>
      <c r="DC109" s="105"/>
      <c r="DD109" s="105"/>
      <c r="DE109" s="105"/>
    </row>
    <row r="110" spans="2:109" ht="12.6" customHeight="1">
      <c r="B110" s="104">
        <v>195</v>
      </c>
      <c r="C110" s="105"/>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6"/>
      <c r="AJ110" s="106"/>
      <c r="AK110" s="106"/>
      <c r="AL110" s="104">
        <v>195</v>
      </c>
      <c r="AM110" s="106"/>
      <c r="AN110" s="106"/>
      <c r="AO110" s="106"/>
      <c r="AP110" s="106"/>
      <c r="AQ110" s="106"/>
      <c r="AR110" s="106"/>
      <c r="AS110" s="106"/>
      <c r="AT110" s="107"/>
      <c r="AU110" s="107"/>
      <c r="AV110" s="107"/>
      <c r="AW110" s="107"/>
      <c r="AX110" s="107"/>
      <c r="AY110" s="107"/>
      <c r="AZ110" s="107"/>
      <c r="BA110" s="107"/>
      <c r="BB110" s="107"/>
      <c r="BC110" s="107"/>
      <c r="BD110" s="107"/>
      <c r="BE110" s="107"/>
      <c r="BF110" s="107"/>
      <c r="BG110" s="107"/>
      <c r="BH110" s="107"/>
      <c r="BI110" s="107"/>
      <c r="BJ110" s="107"/>
      <c r="BK110" s="108"/>
      <c r="BL110" s="108"/>
      <c r="BM110" s="108"/>
      <c r="BN110" s="108"/>
      <c r="BO110" s="108"/>
      <c r="BP110" s="108"/>
      <c r="BQ110" s="108"/>
      <c r="BR110" s="108"/>
      <c r="BS110" s="108"/>
      <c r="BT110" s="108"/>
      <c r="BU110" s="108"/>
      <c r="BV110" s="104">
        <v>195</v>
      </c>
      <c r="BW110" s="108"/>
      <c r="BX110" s="108"/>
      <c r="BY110" s="108"/>
      <c r="BZ110" s="108"/>
      <c r="CA110" s="108"/>
      <c r="CB110" s="108"/>
      <c r="CC110" s="108"/>
      <c r="CD110" s="108"/>
      <c r="CE110" s="108"/>
      <c r="CF110" s="108"/>
      <c r="CG110" s="108"/>
      <c r="CH110" s="108"/>
      <c r="CI110" s="108"/>
      <c r="CJ110" s="108"/>
      <c r="CK110" s="108"/>
      <c r="CL110" s="108"/>
      <c r="CM110" s="108"/>
      <c r="CN110" s="108"/>
      <c r="CO110" s="108"/>
      <c r="CP110" s="105"/>
      <c r="CQ110" s="105"/>
      <c r="CR110" s="105"/>
      <c r="CS110" s="105"/>
      <c r="CT110" s="105"/>
      <c r="CU110" s="105"/>
      <c r="CV110" s="105"/>
      <c r="CW110" s="105"/>
      <c r="CX110" s="105"/>
      <c r="CY110" s="105"/>
      <c r="CZ110" s="105"/>
      <c r="DA110" s="105"/>
      <c r="DB110" s="105"/>
      <c r="DC110" s="105"/>
      <c r="DD110" s="105"/>
      <c r="DE110" s="105"/>
    </row>
    <row r="111" spans="2:109" ht="12.6" customHeight="1">
      <c r="B111" s="104">
        <v>196</v>
      </c>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6"/>
      <c r="AK111" s="106"/>
      <c r="AL111" s="104">
        <v>196</v>
      </c>
      <c r="AM111" s="106"/>
      <c r="AN111" s="106"/>
      <c r="AO111" s="106"/>
      <c r="AP111" s="106"/>
      <c r="AQ111" s="106"/>
      <c r="AR111" s="106"/>
      <c r="AS111" s="106"/>
      <c r="AT111" s="106"/>
      <c r="AU111" s="107"/>
      <c r="AV111" s="107"/>
      <c r="AW111" s="107"/>
      <c r="AX111" s="107"/>
      <c r="AY111" s="107"/>
      <c r="AZ111" s="107"/>
      <c r="BA111" s="107"/>
      <c r="BB111" s="107"/>
      <c r="BC111" s="107"/>
      <c r="BD111" s="107"/>
      <c r="BE111" s="107"/>
      <c r="BF111" s="107"/>
      <c r="BG111" s="107"/>
      <c r="BH111" s="107"/>
      <c r="BI111" s="107"/>
      <c r="BJ111" s="107"/>
      <c r="BK111" s="107"/>
      <c r="BL111" s="108"/>
      <c r="BM111" s="108"/>
      <c r="BN111" s="108"/>
      <c r="BO111" s="108"/>
      <c r="BP111" s="108"/>
      <c r="BQ111" s="108"/>
      <c r="BR111" s="108"/>
      <c r="BS111" s="108"/>
      <c r="BT111" s="108"/>
      <c r="BU111" s="108"/>
      <c r="BV111" s="104">
        <v>196</v>
      </c>
      <c r="BW111" s="108"/>
      <c r="BX111" s="108"/>
      <c r="BY111" s="108"/>
      <c r="BZ111" s="108"/>
      <c r="CA111" s="108"/>
      <c r="CB111" s="108"/>
      <c r="CC111" s="108"/>
      <c r="CD111" s="108"/>
      <c r="CE111" s="108"/>
      <c r="CF111" s="108"/>
      <c r="CG111" s="108"/>
      <c r="CH111" s="108"/>
      <c r="CI111" s="108"/>
      <c r="CJ111" s="108"/>
      <c r="CK111" s="108"/>
      <c r="CL111" s="108"/>
      <c r="CM111" s="108"/>
      <c r="CN111" s="108"/>
      <c r="CO111" s="108"/>
      <c r="CP111" s="108"/>
      <c r="CQ111" s="105"/>
      <c r="CR111" s="105"/>
      <c r="CS111" s="105"/>
      <c r="CT111" s="105"/>
      <c r="CU111" s="105"/>
      <c r="CV111" s="105"/>
      <c r="CW111" s="105"/>
      <c r="CX111" s="105"/>
      <c r="CY111" s="105"/>
      <c r="CZ111" s="105"/>
      <c r="DA111" s="105"/>
      <c r="DB111" s="105"/>
      <c r="DC111" s="105"/>
      <c r="DD111" s="105"/>
      <c r="DE111" s="105"/>
    </row>
    <row r="112" spans="2:109" ht="12.6" customHeight="1">
      <c r="B112" s="104">
        <v>197</v>
      </c>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6"/>
      <c r="AL112" s="104">
        <v>197</v>
      </c>
      <c r="AM112" s="106"/>
      <c r="AN112" s="106"/>
      <c r="AO112" s="106"/>
      <c r="AP112" s="106"/>
      <c r="AQ112" s="106"/>
      <c r="AR112" s="106"/>
      <c r="AS112" s="106"/>
      <c r="AT112" s="106"/>
      <c r="AU112" s="106"/>
      <c r="AV112" s="107"/>
      <c r="AW112" s="107"/>
      <c r="AX112" s="107"/>
      <c r="AY112" s="107"/>
      <c r="AZ112" s="107"/>
      <c r="BA112" s="107"/>
      <c r="BB112" s="107"/>
      <c r="BC112" s="107"/>
      <c r="BD112" s="107"/>
      <c r="BE112" s="107"/>
      <c r="BF112" s="107"/>
      <c r="BG112" s="107"/>
      <c r="BH112" s="107"/>
      <c r="BI112" s="107"/>
      <c r="BJ112" s="107"/>
      <c r="BK112" s="107"/>
      <c r="BL112" s="107"/>
      <c r="BM112" s="108"/>
      <c r="BN112" s="108"/>
      <c r="BO112" s="108"/>
      <c r="BP112" s="108"/>
      <c r="BQ112" s="108"/>
      <c r="BR112" s="108"/>
      <c r="BS112" s="108"/>
      <c r="BT112" s="108"/>
      <c r="BU112" s="108"/>
      <c r="BV112" s="104">
        <v>197</v>
      </c>
      <c r="BW112" s="108"/>
      <c r="BX112" s="108"/>
      <c r="BY112" s="108"/>
      <c r="BZ112" s="108"/>
      <c r="CA112" s="108"/>
      <c r="CB112" s="108"/>
      <c r="CC112" s="108"/>
      <c r="CD112" s="108"/>
      <c r="CE112" s="108"/>
      <c r="CF112" s="108"/>
      <c r="CG112" s="108"/>
      <c r="CH112" s="108"/>
      <c r="CI112" s="108"/>
      <c r="CJ112" s="108"/>
      <c r="CK112" s="108"/>
      <c r="CL112" s="108"/>
      <c r="CM112" s="108"/>
      <c r="CN112" s="108"/>
      <c r="CO112" s="108"/>
      <c r="CP112" s="108"/>
      <c r="CQ112" s="108"/>
      <c r="CR112" s="105"/>
      <c r="CS112" s="105"/>
      <c r="CT112" s="105"/>
      <c r="CU112" s="105"/>
      <c r="CV112" s="105"/>
      <c r="CW112" s="105"/>
      <c r="CX112" s="105"/>
      <c r="CY112" s="105"/>
      <c r="CZ112" s="105"/>
      <c r="DA112" s="105"/>
      <c r="DB112" s="105"/>
      <c r="DC112" s="105"/>
      <c r="DD112" s="105"/>
      <c r="DE112" s="105"/>
    </row>
    <row r="113" spans="2:109" ht="12.6" customHeight="1">
      <c r="B113" s="104">
        <v>198</v>
      </c>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c r="AA113" s="105"/>
      <c r="AB113" s="105"/>
      <c r="AC113" s="105"/>
      <c r="AD113" s="105"/>
      <c r="AE113" s="105"/>
      <c r="AF113" s="105"/>
      <c r="AG113" s="105"/>
      <c r="AH113" s="105"/>
      <c r="AI113" s="105"/>
      <c r="AJ113" s="105"/>
      <c r="AK113" s="105"/>
      <c r="AL113" s="104">
        <v>198</v>
      </c>
      <c r="AM113" s="106"/>
      <c r="AN113" s="106"/>
      <c r="AO113" s="106"/>
      <c r="AP113" s="106"/>
      <c r="AQ113" s="106"/>
      <c r="AR113" s="106"/>
      <c r="AS113" s="106"/>
      <c r="AT113" s="106"/>
      <c r="AU113" s="106"/>
      <c r="AV113" s="106"/>
      <c r="AW113" s="107"/>
      <c r="AX113" s="107"/>
      <c r="AY113" s="107"/>
      <c r="AZ113" s="107"/>
      <c r="BA113" s="107"/>
      <c r="BB113" s="107"/>
      <c r="BC113" s="107"/>
      <c r="BD113" s="107"/>
      <c r="BE113" s="107"/>
      <c r="BF113" s="107"/>
      <c r="BG113" s="107"/>
      <c r="BH113" s="107"/>
      <c r="BI113" s="107"/>
      <c r="BJ113" s="107"/>
      <c r="BK113" s="107"/>
      <c r="BL113" s="107"/>
      <c r="BM113" s="107"/>
      <c r="BN113" s="108"/>
      <c r="BO113" s="108"/>
      <c r="BP113" s="108"/>
      <c r="BQ113" s="108"/>
      <c r="BR113" s="108"/>
      <c r="BS113" s="108"/>
      <c r="BT113" s="108"/>
      <c r="BU113" s="108"/>
      <c r="BV113" s="104">
        <v>198</v>
      </c>
      <c r="BW113" s="108"/>
      <c r="BX113" s="108"/>
      <c r="BY113" s="108"/>
      <c r="BZ113" s="108"/>
      <c r="CA113" s="108"/>
      <c r="CB113" s="108"/>
      <c r="CC113" s="108"/>
      <c r="CD113" s="108"/>
      <c r="CE113" s="108"/>
      <c r="CF113" s="108"/>
      <c r="CG113" s="108"/>
      <c r="CH113" s="108"/>
      <c r="CI113" s="108"/>
      <c r="CJ113" s="108"/>
      <c r="CK113" s="108"/>
      <c r="CL113" s="108"/>
      <c r="CM113" s="108"/>
      <c r="CN113" s="108"/>
      <c r="CO113" s="108"/>
      <c r="CP113" s="108"/>
      <c r="CQ113" s="108"/>
      <c r="CR113" s="108"/>
      <c r="CS113" s="105"/>
      <c r="CT113" s="105"/>
      <c r="CU113" s="105"/>
      <c r="CV113" s="105"/>
      <c r="CW113" s="105"/>
      <c r="CX113" s="105"/>
      <c r="CY113" s="105"/>
      <c r="CZ113" s="105"/>
      <c r="DA113" s="105"/>
      <c r="DB113" s="105"/>
      <c r="DC113" s="105"/>
      <c r="DD113" s="105"/>
      <c r="DE113" s="105"/>
    </row>
    <row r="114" spans="2:109" ht="12.6" customHeight="1">
      <c r="B114" s="104">
        <v>199</v>
      </c>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5"/>
      <c r="AK114" s="105"/>
      <c r="AL114" s="104">
        <v>199</v>
      </c>
      <c r="AM114" s="105"/>
      <c r="AN114" s="106"/>
      <c r="AO114" s="106"/>
      <c r="AP114" s="106"/>
      <c r="AQ114" s="106"/>
      <c r="AR114" s="106"/>
      <c r="AS114" s="106"/>
      <c r="AT114" s="106"/>
      <c r="AU114" s="106"/>
      <c r="AV114" s="106"/>
      <c r="AW114" s="106"/>
      <c r="AX114" s="107"/>
      <c r="AY114" s="107"/>
      <c r="AZ114" s="107"/>
      <c r="BA114" s="107"/>
      <c r="BB114" s="107"/>
      <c r="BC114" s="107"/>
      <c r="BD114" s="107"/>
      <c r="BE114" s="107"/>
      <c r="BF114" s="107"/>
      <c r="BG114" s="107"/>
      <c r="BH114" s="107"/>
      <c r="BI114" s="107"/>
      <c r="BJ114" s="107"/>
      <c r="BK114" s="107"/>
      <c r="BL114" s="107"/>
      <c r="BM114" s="107"/>
      <c r="BN114" s="107"/>
      <c r="BO114" s="108"/>
      <c r="BP114" s="108"/>
      <c r="BQ114" s="108"/>
      <c r="BR114" s="108"/>
      <c r="BS114" s="108"/>
      <c r="BT114" s="108"/>
      <c r="BU114" s="108"/>
      <c r="BV114" s="104">
        <v>199</v>
      </c>
      <c r="BW114" s="108"/>
      <c r="BX114" s="108"/>
      <c r="BY114" s="108"/>
      <c r="BZ114" s="108"/>
      <c r="CA114" s="108"/>
      <c r="CB114" s="108"/>
      <c r="CC114" s="108"/>
      <c r="CD114" s="108"/>
      <c r="CE114" s="108"/>
      <c r="CF114" s="108"/>
      <c r="CG114" s="108"/>
      <c r="CH114" s="108"/>
      <c r="CI114" s="108"/>
      <c r="CJ114" s="108"/>
      <c r="CK114" s="108"/>
      <c r="CL114" s="108"/>
      <c r="CM114" s="108"/>
      <c r="CN114" s="108"/>
      <c r="CO114" s="108"/>
      <c r="CP114" s="108"/>
      <c r="CQ114" s="108"/>
      <c r="CR114" s="108"/>
      <c r="CS114" s="108"/>
      <c r="CT114" s="105"/>
      <c r="CU114" s="105"/>
      <c r="CV114" s="105"/>
      <c r="CW114" s="105"/>
      <c r="CX114" s="105"/>
      <c r="CY114" s="105"/>
      <c r="CZ114" s="105"/>
      <c r="DA114" s="105"/>
      <c r="DB114" s="105"/>
      <c r="DC114" s="105"/>
      <c r="DD114" s="105"/>
      <c r="DE114" s="105"/>
    </row>
    <row r="115" spans="2:109" ht="12.6" customHeight="1">
      <c r="B115" s="104">
        <v>200</v>
      </c>
      <c r="C115" s="105"/>
      <c r="D115" s="105"/>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5"/>
      <c r="AD115" s="105"/>
      <c r="AE115" s="105"/>
      <c r="AF115" s="105"/>
      <c r="AG115" s="105"/>
      <c r="AH115" s="105"/>
      <c r="AI115" s="105"/>
      <c r="AJ115" s="105"/>
      <c r="AK115" s="105"/>
      <c r="AL115" s="104">
        <v>200</v>
      </c>
      <c r="AM115" s="105"/>
      <c r="AN115" s="105"/>
      <c r="AO115" s="106"/>
      <c r="AP115" s="106"/>
      <c r="AQ115" s="106"/>
      <c r="AR115" s="106"/>
      <c r="AS115" s="106"/>
      <c r="AT115" s="106"/>
      <c r="AU115" s="106"/>
      <c r="AV115" s="106"/>
      <c r="AW115" s="106"/>
      <c r="AX115" s="106"/>
      <c r="AY115" s="107"/>
      <c r="AZ115" s="107"/>
      <c r="BA115" s="107"/>
      <c r="BB115" s="107"/>
      <c r="BC115" s="107"/>
      <c r="BD115" s="107"/>
      <c r="BE115" s="107"/>
      <c r="BF115" s="107"/>
      <c r="BG115" s="107"/>
      <c r="BH115" s="107"/>
      <c r="BI115" s="107"/>
      <c r="BJ115" s="107"/>
      <c r="BK115" s="107"/>
      <c r="BL115" s="107"/>
      <c r="BM115" s="107"/>
      <c r="BN115" s="107"/>
      <c r="BO115" s="107"/>
      <c r="BP115" s="108"/>
      <c r="BQ115" s="108"/>
      <c r="BR115" s="108"/>
      <c r="BS115" s="108"/>
      <c r="BT115" s="108"/>
      <c r="BU115" s="108"/>
      <c r="BV115" s="104">
        <v>200</v>
      </c>
      <c r="BW115" s="108"/>
      <c r="BX115" s="108"/>
      <c r="BY115" s="108"/>
      <c r="BZ115" s="108"/>
      <c r="CA115" s="108"/>
      <c r="CB115" s="108"/>
      <c r="CC115" s="108"/>
      <c r="CD115" s="108"/>
      <c r="CE115" s="108"/>
      <c r="CF115" s="108"/>
      <c r="CG115" s="108"/>
      <c r="CH115" s="108"/>
      <c r="CI115" s="108"/>
      <c r="CJ115" s="108"/>
      <c r="CK115" s="108"/>
      <c r="CL115" s="108"/>
      <c r="CM115" s="108"/>
      <c r="CN115" s="108"/>
      <c r="CO115" s="108"/>
      <c r="CP115" s="108"/>
      <c r="CQ115" s="108"/>
      <c r="CR115" s="108"/>
      <c r="CS115" s="108"/>
      <c r="CT115" s="108"/>
      <c r="CU115" s="105"/>
      <c r="CV115" s="105"/>
      <c r="CW115" s="105"/>
      <c r="CX115" s="105"/>
      <c r="CY115" s="105"/>
      <c r="CZ115" s="105"/>
      <c r="DA115" s="105"/>
      <c r="DB115" s="105"/>
      <c r="DC115" s="105"/>
      <c r="DD115" s="105"/>
      <c r="DE115" s="105"/>
    </row>
    <row r="116" spans="2:109" ht="12.6" customHeight="1">
      <c r="B116" s="104">
        <v>201</v>
      </c>
      <c r="C116" s="105"/>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c r="AH116" s="105"/>
      <c r="AI116" s="105"/>
      <c r="AJ116" s="105"/>
      <c r="AK116" s="105"/>
      <c r="AL116" s="104">
        <v>201</v>
      </c>
      <c r="AM116" s="105"/>
      <c r="AN116" s="105"/>
      <c r="AO116" s="105"/>
      <c r="AP116" s="106"/>
      <c r="AQ116" s="106"/>
      <c r="AR116" s="106"/>
      <c r="AS116" s="106"/>
      <c r="AT116" s="106"/>
      <c r="AU116" s="106"/>
      <c r="AV116" s="106"/>
      <c r="AW116" s="106"/>
      <c r="AX116" s="106"/>
      <c r="AY116" s="106"/>
      <c r="AZ116" s="107"/>
      <c r="BA116" s="107"/>
      <c r="BB116" s="107"/>
      <c r="BC116" s="107"/>
      <c r="BD116" s="107"/>
      <c r="BE116" s="107"/>
      <c r="BF116" s="107"/>
      <c r="BG116" s="107"/>
      <c r="BH116" s="107"/>
      <c r="BI116" s="107"/>
      <c r="BJ116" s="107"/>
      <c r="BK116" s="107"/>
      <c r="BL116" s="107"/>
      <c r="BM116" s="107"/>
      <c r="BN116" s="107"/>
      <c r="BO116" s="107"/>
      <c r="BP116" s="107"/>
      <c r="BQ116" s="108"/>
      <c r="BR116" s="108"/>
      <c r="BS116" s="108"/>
      <c r="BT116" s="108"/>
      <c r="BU116" s="108"/>
      <c r="BV116" s="104">
        <v>201</v>
      </c>
      <c r="BW116" s="108"/>
      <c r="BX116" s="108"/>
      <c r="BY116" s="108"/>
      <c r="BZ116" s="108"/>
      <c r="CA116" s="108"/>
      <c r="CB116" s="108"/>
      <c r="CC116" s="108"/>
      <c r="CD116" s="108"/>
      <c r="CE116" s="108"/>
      <c r="CF116" s="108"/>
      <c r="CG116" s="108"/>
      <c r="CH116" s="108"/>
      <c r="CI116" s="108"/>
      <c r="CJ116" s="108"/>
      <c r="CK116" s="108"/>
      <c r="CL116" s="108"/>
      <c r="CM116" s="108"/>
      <c r="CN116" s="108"/>
      <c r="CO116" s="108"/>
      <c r="CP116" s="108"/>
      <c r="CQ116" s="108"/>
      <c r="CR116" s="108"/>
      <c r="CS116" s="108"/>
      <c r="CT116" s="108"/>
      <c r="CU116" s="108"/>
      <c r="CV116" s="105"/>
      <c r="CW116" s="105"/>
      <c r="CX116" s="105"/>
      <c r="CY116" s="105"/>
      <c r="CZ116" s="105"/>
      <c r="DA116" s="105"/>
      <c r="DB116" s="105"/>
      <c r="DC116" s="105"/>
      <c r="DD116" s="105"/>
      <c r="DE116" s="105"/>
    </row>
    <row r="117" spans="2:109" ht="12.6" customHeight="1">
      <c r="B117" s="104">
        <v>202</v>
      </c>
      <c r="C117" s="105"/>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c r="AG117" s="105"/>
      <c r="AH117" s="105"/>
      <c r="AI117" s="105"/>
      <c r="AJ117" s="105"/>
      <c r="AK117" s="105"/>
      <c r="AL117" s="104">
        <v>202</v>
      </c>
      <c r="AM117" s="105"/>
      <c r="AN117" s="105"/>
      <c r="AO117" s="105"/>
      <c r="AP117" s="105"/>
      <c r="AQ117" s="106"/>
      <c r="AR117" s="106"/>
      <c r="AS117" s="106"/>
      <c r="AT117" s="106"/>
      <c r="AU117" s="106"/>
      <c r="AV117" s="106"/>
      <c r="AW117" s="106"/>
      <c r="AX117" s="106"/>
      <c r="AY117" s="106"/>
      <c r="AZ117" s="106"/>
      <c r="BA117" s="107"/>
      <c r="BB117" s="107"/>
      <c r="BC117" s="107"/>
      <c r="BD117" s="107"/>
      <c r="BE117" s="107"/>
      <c r="BF117" s="107"/>
      <c r="BG117" s="107"/>
      <c r="BH117" s="107"/>
      <c r="BI117" s="107"/>
      <c r="BJ117" s="107"/>
      <c r="BK117" s="107"/>
      <c r="BL117" s="107"/>
      <c r="BM117" s="107"/>
      <c r="BN117" s="107"/>
      <c r="BO117" s="107"/>
      <c r="BP117" s="107"/>
      <c r="BQ117" s="107"/>
      <c r="BR117" s="108"/>
      <c r="BS117" s="108"/>
      <c r="BT117" s="108"/>
      <c r="BU117" s="108"/>
      <c r="BV117" s="104">
        <v>202</v>
      </c>
      <c r="BW117" s="108"/>
      <c r="BX117" s="108"/>
      <c r="BY117" s="108"/>
      <c r="BZ117" s="108"/>
      <c r="CA117" s="108"/>
      <c r="CB117" s="108"/>
      <c r="CC117" s="108"/>
      <c r="CD117" s="108"/>
      <c r="CE117" s="108"/>
      <c r="CF117" s="108"/>
      <c r="CG117" s="108"/>
      <c r="CH117" s="108"/>
      <c r="CI117" s="108"/>
      <c r="CJ117" s="108"/>
      <c r="CK117" s="108"/>
      <c r="CL117" s="108"/>
      <c r="CM117" s="108"/>
      <c r="CN117" s="108"/>
      <c r="CO117" s="108"/>
      <c r="CP117" s="108"/>
      <c r="CQ117" s="108"/>
      <c r="CR117" s="108"/>
      <c r="CS117" s="108"/>
      <c r="CT117" s="108"/>
      <c r="CU117" s="108"/>
      <c r="CV117" s="108"/>
      <c r="CW117" s="105"/>
      <c r="CX117" s="105"/>
      <c r="CY117" s="105"/>
      <c r="CZ117" s="105"/>
      <c r="DA117" s="105"/>
      <c r="DB117" s="105"/>
      <c r="DC117" s="105"/>
      <c r="DD117" s="105"/>
      <c r="DE117" s="105"/>
    </row>
    <row r="118" spans="2:109" ht="12.6" customHeight="1">
      <c r="B118" s="104">
        <v>203</v>
      </c>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05"/>
      <c r="AF118" s="105"/>
      <c r="AG118" s="105"/>
      <c r="AH118" s="105"/>
      <c r="AI118" s="105"/>
      <c r="AJ118" s="105"/>
      <c r="AK118" s="105"/>
      <c r="AL118" s="104">
        <v>203</v>
      </c>
      <c r="AM118" s="105"/>
      <c r="AN118" s="105"/>
      <c r="AO118" s="105"/>
      <c r="AP118" s="105"/>
      <c r="AQ118" s="105"/>
      <c r="AR118" s="106"/>
      <c r="AS118" s="106"/>
      <c r="AT118" s="106"/>
      <c r="AU118" s="106"/>
      <c r="AV118" s="106"/>
      <c r="AW118" s="106"/>
      <c r="AX118" s="106"/>
      <c r="AY118" s="106"/>
      <c r="AZ118" s="106"/>
      <c r="BA118" s="106"/>
      <c r="BB118" s="107"/>
      <c r="BC118" s="107"/>
      <c r="BD118" s="107"/>
      <c r="BE118" s="107"/>
      <c r="BF118" s="107"/>
      <c r="BG118" s="107"/>
      <c r="BH118" s="107"/>
      <c r="BI118" s="107"/>
      <c r="BJ118" s="107"/>
      <c r="BK118" s="107"/>
      <c r="BL118" s="107"/>
      <c r="BM118" s="107"/>
      <c r="BN118" s="107"/>
      <c r="BO118" s="107"/>
      <c r="BP118" s="107"/>
      <c r="BQ118" s="107"/>
      <c r="BR118" s="107"/>
      <c r="BS118" s="108"/>
      <c r="BT118" s="108"/>
      <c r="BU118" s="108"/>
      <c r="BV118" s="104">
        <v>203</v>
      </c>
      <c r="BW118" s="108"/>
      <c r="BX118" s="108"/>
      <c r="BY118" s="108"/>
      <c r="BZ118" s="108"/>
      <c r="CA118" s="108"/>
      <c r="CB118" s="108"/>
      <c r="CC118" s="108"/>
      <c r="CD118" s="108"/>
      <c r="CE118" s="108"/>
      <c r="CF118" s="108"/>
      <c r="CG118" s="108"/>
      <c r="CH118" s="108"/>
      <c r="CI118" s="108"/>
      <c r="CJ118" s="108"/>
      <c r="CK118" s="108"/>
      <c r="CL118" s="108"/>
      <c r="CM118" s="108"/>
      <c r="CN118" s="108"/>
      <c r="CO118" s="108"/>
      <c r="CP118" s="108"/>
      <c r="CQ118" s="108"/>
      <c r="CR118" s="108"/>
      <c r="CS118" s="108"/>
      <c r="CT118" s="108"/>
      <c r="CU118" s="108"/>
      <c r="CV118" s="108"/>
      <c r="CW118" s="108"/>
      <c r="CX118" s="105"/>
      <c r="CY118" s="105"/>
      <c r="CZ118" s="105"/>
      <c r="DA118" s="105"/>
      <c r="DB118" s="105"/>
      <c r="DC118" s="105"/>
      <c r="DD118" s="105"/>
      <c r="DE118" s="105"/>
    </row>
    <row r="119" spans="2:109" ht="12.6" customHeight="1">
      <c r="B119" s="104">
        <v>204</v>
      </c>
      <c r="C119" s="105"/>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05"/>
      <c r="AE119" s="105"/>
      <c r="AF119" s="105"/>
      <c r="AG119" s="105"/>
      <c r="AH119" s="105"/>
      <c r="AI119" s="105"/>
      <c r="AJ119" s="105"/>
      <c r="AK119" s="105"/>
      <c r="AL119" s="104">
        <v>204</v>
      </c>
      <c r="AM119" s="105"/>
      <c r="AN119" s="105"/>
      <c r="AO119" s="105"/>
      <c r="AP119" s="105"/>
      <c r="AQ119" s="105"/>
      <c r="AR119" s="105"/>
      <c r="AS119" s="106"/>
      <c r="AT119" s="106"/>
      <c r="AU119" s="106"/>
      <c r="AV119" s="106"/>
      <c r="AW119" s="106"/>
      <c r="AX119" s="106"/>
      <c r="AY119" s="106"/>
      <c r="AZ119" s="106"/>
      <c r="BA119" s="106"/>
      <c r="BB119" s="106"/>
      <c r="BC119" s="107"/>
      <c r="BD119" s="107"/>
      <c r="BE119" s="107"/>
      <c r="BF119" s="107"/>
      <c r="BG119" s="107"/>
      <c r="BH119" s="107"/>
      <c r="BI119" s="107"/>
      <c r="BJ119" s="107"/>
      <c r="BK119" s="107"/>
      <c r="BL119" s="107"/>
      <c r="BM119" s="107"/>
      <c r="BN119" s="107"/>
      <c r="BO119" s="107"/>
      <c r="BP119" s="107"/>
      <c r="BQ119" s="107"/>
      <c r="BR119" s="107"/>
      <c r="BS119" s="107"/>
      <c r="BT119" s="108"/>
      <c r="BU119" s="108"/>
      <c r="BV119" s="104">
        <v>204</v>
      </c>
      <c r="BW119" s="108"/>
      <c r="BX119" s="108"/>
      <c r="BY119" s="108"/>
      <c r="BZ119" s="108"/>
      <c r="CA119" s="108"/>
      <c r="CB119" s="108"/>
      <c r="CC119" s="108"/>
      <c r="CD119" s="108"/>
      <c r="CE119" s="108"/>
      <c r="CF119" s="108"/>
      <c r="CG119" s="108"/>
      <c r="CH119" s="108"/>
      <c r="CI119" s="108"/>
      <c r="CJ119" s="108"/>
      <c r="CK119" s="108"/>
      <c r="CL119" s="108"/>
      <c r="CM119" s="108"/>
      <c r="CN119" s="108"/>
      <c r="CO119" s="108"/>
      <c r="CP119" s="108"/>
      <c r="CQ119" s="108"/>
      <c r="CR119" s="108"/>
      <c r="CS119" s="108"/>
      <c r="CT119" s="108"/>
      <c r="CU119" s="108"/>
      <c r="CV119" s="108"/>
      <c r="CW119" s="108"/>
      <c r="CX119" s="108"/>
      <c r="CY119" s="105"/>
      <c r="CZ119" s="105"/>
      <c r="DA119" s="105"/>
      <c r="DB119" s="105"/>
      <c r="DC119" s="105"/>
      <c r="DD119" s="105"/>
      <c r="DE119" s="105"/>
    </row>
    <row r="120" spans="2:109" ht="12.6" customHeight="1">
      <c r="B120" s="104">
        <v>205</v>
      </c>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105"/>
      <c r="AC120" s="105"/>
      <c r="AD120" s="105"/>
      <c r="AE120" s="105"/>
      <c r="AF120" s="105"/>
      <c r="AG120" s="105"/>
      <c r="AH120" s="105"/>
      <c r="AI120" s="105"/>
      <c r="AJ120" s="105"/>
      <c r="AK120" s="105"/>
      <c r="AL120" s="104">
        <v>205</v>
      </c>
      <c r="AM120" s="105"/>
      <c r="AN120" s="105"/>
      <c r="AO120" s="105"/>
      <c r="AP120" s="105"/>
      <c r="AQ120" s="105"/>
      <c r="AR120" s="105"/>
      <c r="AS120" s="105"/>
      <c r="AT120" s="106"/>
      <c r="AU120" s="106"/>
      <c r="AV120" s="106"/>
      <c r="AW120" s="106"/>
      <c r="AX120" s="106"/>
      <c r="AY120" s="106"/>
      <c r="AZ120" s="106"/>
      <c r="BA120" s="106"/>
      <c r="BB120" s="106"/>
      <c r="BC120" s="106"/>
      <c r="BD120" s="107"/>
      <c r="BE120" s="107"/>
      <c r="BF120" s="107"/>
      <c r="BG120" s="107"/>
      <c r="BH120" s="107"/>
      <c r="BI120" s="107"/>
      <c r="BJ120" s="107"/>
      <c r="BK120" s="107"/>
      <c r="BL120" s="107"/>
      <c r="BM120" s="107"/>
      <c r="BN120" s="107"/>
      <c r="BO120" s="107"/>
      <c r="BP120" s="107"/>
      <c r="BQ120" s="107"/>
      <c r="BR120" s="107"/>
      <c r="BS120" s="107"/>
      <c r="BT120" s="107"/>
      <c r="BU120" s="108"/>
      <c r="BV120" s="104">
        <v>205</v>
      </c>
      <c r="BW120" s="108"/>
      <c r="BX120" s="108"/>
      <c r="BY120" s="108"/>
      <c r="BZ120" s="108"/>
      <c r="CA120" s="108"/>
      <c r="CB120" s="108"/>
      <c r="CC120" s="108"/>
      <c r="CD120" s="108"/>
      <c r="CE120" s="108"/>
      <c r="CF120" s="108"/>
      <c r="CG120" s="108"/>
      <c r="CH120" s="108"/>
      <c r="CI120" s="108"/>
      <c r="CJ120" s="108"/>
      <c r="CK120" s="108"/>
      <c r="CL120" s="108"/>
      <c r="CM120" s="108"/>
      <c r="CN120" s="108"/>
      <c r="CO120" s="108"/>
      <c r="CP120" s="108"/>
      <c r="CQ120" s="108"/>
      <c r="CR120" s="108"/>
      <c r="CS120" s="108"/>
      <c r="CT120" s="108"/>
      <c r="CU120" s="108"/>
      <c r="CV120" s="108"/>
      <c r="CW120" s="108"/>
      <c r="CX120" s="108"/>
      <c r="CY120" s="108"/>
      <c r="CZ120" s="105"/>
      <c r="DA120" s="105"/>
      <c r="DB120" s="105"/>
      <c r="DC120" s="105"/>
      <c r="DD120" s="105"/>
      <c r="DE120" s="105"/>
    </row>
    <row r="121" spans="2:109" ht="12.6" customHeight="1">
      <c r="B121" s="104">
        <v>206</v>
      </c>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05"/>
      <c r="Z121" s="105"/>
      <c r="AA121" s="105"/>
      <c r="AB121" s="105"/>
      <c r="AC121" s="105"/>
      <c r="AD121" s="105"/>
      <c r="AE121" s="105"/>
      <c r="AF121" s="105"/>
      <c r="AG121" s="105"/>
      <c r="AH121" s="105"/>
      <c r="AI121" s="105"/>
      <c r="AJ121" s="105"/>
      <c r="AK121" s="105"/>
      <c r="AL121" s="104">
        <v>206</v>
      </c>
      <c r="AM121" s="105"/>
      <c r="AN121" s="105"/>
      <c r="AO121" s="105"/>
      <c r="AP121" s="105"/>
      <c r="AQ121" s="105"/>
      <c r="AR121" s="105"/>
      <c r="AS121" s="105"/>
      <c r="AT121" s="105"/>
      <c r="AU121" s="106"/>
      <c r="AV121" s="106"/>
      <c r="AW121" s="106"/>
      <c r="AX121" s="106"/>
      <c r="AY121" s="106"/>
      <c r="AZ121" s="106"/>
      <c r="BA121" s="106"/>
      <c r="BB121" s="106"/>
      <c r="BC121" s="106"/>
      <c r="BD121" s="106"/>
      <c r="BE121" s="107"/>
      <c r="BF121" s="107"/>
      <c r="BG121" s="107"/>
      <c r="BH121" s="107"/>
      <c r="BI121" s="107"/>
      <c r="BJ121" s="107"/>
      <c r="BK121" s="107"/>
      <c r="BL121" s="107"/>
      <c r="BM121" s="107"/>
      <c r="BN121" s="107"/>
      <c r="BO121" s="107"/>
      <c r="BP121" s="107"/>
      <c r="BQ121" s="107"/>
      <c r="BR121" s="107"/>
      <c r="BS121" s="107"/>
      <c r="BT121" s="107"/>
      <c r="BU121" s="107"/>
      <c r="BV121" s="104">
        <v>206</v>
      </c>
      <c r="BW121" s="108"/>
      <c r="BX121" s="108"/>
      <c r="BY121" s="108"/>
      <c r="BZ121" s="108"/>
      <c r="CA121" s="108"/>
      <c r="CB121" s="108"/>
      <c r="CC121" s="108"/>
      <c r="CD121" s="108"/>
      <c r="CE121" s="108"/>
      <c r="CF121" s="108"/>
      <c r="CG121" s="108"/>
      <c r="CH121" s="108"/>
      <c r="CI121" s="108"/>
      <c r="CJ121" s="108"/>
      <c r="CK121" s="108"/>
      <c r="CL121" s="108"/>
      <c r="CM121" s="108"/>
      <c r="CN121" s="108"/>
      <c r="CO121" s="108"/>
      <c r="CP121" s="108"/>
      <c r="CQ121" s="108"/>
      <c r="CR121" s="108"/>
      <c r="CS121" s="108"/>
      <c r="CT121" s="108"/>
      <c r="CU121" s="108"/>
      <c r="CV121" s="108"/>
      <c r="CW121" s="108"/>
      <c r="CX121" s="108"/>
      <c r="CY121" s="108"/>
      <c r="CZ121" s="108"/>
      <c r="DA121" s="105"/>
      <c r="DB121" s="105"/>
      <c r="DC121" s="105"/>
      <c r="DD121" s="105"/>
      <c r="DE121" s="105"/>
    </row>
    <row r="122" spans="2:109" ht="12.6" customHeight="1">
      <c r="B122" s="104">
        <v>207</v>
      </c>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E122" s="105"/>
      <c r="AF122" s="105"/>
      <c r="AG122" s="105"/>
      <c r="AH122" s="105"/>
      <c r="AI122" s="105"/>
      <c r="AJ122" s="105"/>
      <c r="AK122" s="105"/>
      <c r="AL122" s="104">
        <v>207</v>
      </c>
      <c r="AM122" s="105"/>
      <c r="AN122" s="105"/>
      <c r="AO122" s="105"/>
      <c r="AP122" s="105"/>
      <c r="AQ122" s="105"/>
      <c r="AR122" s="105"/>
      <c r="AS122" s="105"/>
      <c r="AT122" s="105"/>
      <c r="AU122" s="105"/>
      <c r="AV122" s="106"/>
      <c r="AW122" s="106"/>
      <c r="AX122" s="106"/>
      <c r="AY122" s="106"/>
      <c r="AZ122" s="106"/>
      <c r="BA122" s="106"/>
      <c r="BB122" s="106"/>
      <c r="BC122" s="106"/>
      <c r="BD122" s="106"/>
      <c r="BE122" s="106"/>
      <c r="BF122" s="107"/>
      <c r="BG122" s="107"/>
      <c r="BH122" s="107"/>
      <c r="BI122" s="107"/>
      <c r="BJ122" s="107"/>
      <c r="BK122" s="107"/>
      <c r="BL122" s="107"/>
      <c r="BM122" s="107"/>
      <c r="BN122" s="107"/>
      <c r="BO122" s="107"/>
      <c r="BP122" s="107"/>
      <c r="BQ122" s="107"/>
      <c r="BR122" s="107"/>
      <c r="BS122" s="107"/>
      <c r="BT122" s="107"/>
      <c r="BU122" s="107"/>
      <c r="BV122" s="104">
        <v>207</v>
      </c>
      <c r="BW122" s="107"/>
      <c r="BX122" s="108"/>
      <c r="BY122" s="108"/>
      <c r="BZ122" s="108"/>
      <c r="CA122" s="108"/>
      <c r="CB122" s="108"/>
      <c r="CC122" s="108"/>
      <c r="CD122" s="108"/>
      <c r="CE122" s="108"/>
      <c r="CF122" s="108"/>
      <c r="CG122" s="108"/>
      <c r="CH122" s="108"/>
      <c r="CI122" s="108"/>
      <c r="CJ122" s="108"/>
      <c r="CK122" s="108"/>
      <c r="CL122" s="108"/>
      <c r="CM122" s="108"/>
      <c r="CN122" s="108"/>
      <c r="CO122" s="108"/>
      <c r="CP122" s="108"/>
      <c r="CQ122" s="108"/>
      <c r="CR122" s="108"/>
      <c r="CS122" s="108"/>
      <c r="CT122" s="108"/>
      <c r="CU122" s="108"/>
      <c r="CV122" s="108"/>
      <c r="CW122" s="108"/>
      <c r="CX122" s="108"/>
      <c r="CY122" s="108"/>
      <c r="CZ122" s="108"/>
      <c r="DA122" s="108"/>
      <c r="DB122" s="105"/>
      <c r="DC122" s="105"/>
      <c r="DD122" s="105"/>
      <c r="DE122" s="105"/>
    </row>
    <row r="123" spans="2:109" ht="12.6" customHeight="1">
      <c r="B123" s="104">
        <v>208</v>
      </c>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c r="AJ123" s="105"/>
      <c r="AK123" s="105"/>
      <c r="AL123" s="104">
        <v>208</v>
      </c>
      <c r="AM123" s="105"/>
      <c r="AN123" s="105"/>
      <c r="AO123" s="105"/>
      <c r="AP123" s="105"/>
      <c r="AQ123" s="105"/>
      <c r="AR123" s="105"/>
      <c r="AS123" s="105"/>
      <c r="AT123" s="105"/>
      <c r="AU123" s="105"/>
      <c r="AV123" s="105"/>
      <c r="AW123" s="106"/>
      <c r="AX123" s="106"/>
      <c r="AY123" s="106"/>
      <c r="AZ123" s="106"/>
      <c r="BA123" s="106"/>
      <c r="BB123" s="106"/>
      <c r="BC123" s="106"/>
      <c r="BD123" s="106"/>
      <c r="BE123" s="106"/>
      <c r="BF123" s="106"/>
      <c r="BG123" s="107"/>
      <c r="BH123" s="107"/>
      <c r="BI123" s="138"/>
      <c r="BJ123" s="107"/>
      <c r="BK123" s="107"/>
      <c r="BL123" s="107"/>
      <c r="BM123" s="107"/>
      <c r="BN123" s="107"/>
      <c r="BO123" s="107"/>
      <c r="BP123" s="107"/>
      <c r="BQ123" s="107"/>
      <c r="BR123" s="107"/>
      <c r="BS123" s="107"/>
      <c r="BT123" s="107"/>
      <c r="BU123" s="107"/>
      <c r="BV123" s="104">
        <v>208</v>
      </c>
      <c r="BW123" s="107"/>
      <c r="BX123" s="107"/>
      <c r="BY123" s="108"/>
      <c r="BZ123" s="108"/>
      <c r="CA123" s="108"/>
      <c r="CB123" s="108"/>
      <c r="CC123" s="108"/>
      <c r="CD123" s="108"/>
      <c r="CE123" s="108"/>
      <c r="CF123" s="108"/>
      <c r="CG123" s="108"/>
      <c r="CH123" s="108"/>
      <c r="CI123" s="108"/>
      <c r="CJ123" s="108"/>
      <c r="CK123" s="108"/>
      <c r="CL123" s="108"/>
      <c r="CM123" s="108"/>
      <c r="CN123" s="108"/>
      <c r="CO123" s="108"/>
      <c r="CP123" s="108"/>
      <c r="CQ123" s="108"/>
      <c r="CR123" s="108"/>
      <c r="CS123" s="108"/>
      <c r="CT123" s="108"/>
      <c r="CU123" s="108"/>
      <c r="CV123" s="108"/>
      <c r="CW123" s="108"/>
      <c r="CX123" s="108"/>
      <c r="CY123" s="108"/>
      <c r="CZ123" s="108"/>
      <c r="DA123" s="108"/>
      <c r="DB123" s="108"/>
      <c r="DC123" s="105"/>
      <c r="DD123" s="105"/>
      <c r="DE123" s="105"/>
    </row>
    <row r="124" spans="2:109" ht="12.6" customHeight="1">
      <c r="B124" s="104">
        <v>209</v>
      </c>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c r="AA124" s="105"/>
      <c r="AB124" s="105"/>
      <c r="AC124" s="105"/>
      <c r="AD124" s="105"/>
      <c r="AE124" s="105"/>
      <c r="AF124" s="105"/>
      <c r="AG124" s="105"/>
      <c r="AH124" s="105"/>
      <c r="AI124" s="105"/>
      <c r="AJ124" s="105"/>
      <c r="AK124" s="105"/>
      <c r="AL124" s="104">
        <v>209</v>
      </c>
      <c r="AM124" s="105"/>
      <c r="AN124" s="105"/>
      <c r="AO124" s="105"/>
      <c r="AP124" s="105"/>
      <c r="AQ124" s="105"/>
      <c r="AR124" s="105"/>
      <c r="AS124" s="105"/>
      <c r="AT124" s="105"/>
      <c r="AU124" s="105"/>
      <c r="AV124" s="105"/>
      <c r="AW124" s="105"/>
      <c r="AX124" s="106"/>
      <c r="AY124" s="106"/>
      <c r="AZ124" s="106"/>
      <c r="BA124" s="106"/>
      <c r="BB124" s="106"/>
      <c r="BC124" s="106"/>
      <c r="BD124" s="106"/>
      <c r="BE124" s="106"/>
      <c r="BF124" s="106"/>
      <c r="BG124" s="106"/>
      <c r="BH124" s="107"/>
      <c r="BI124" s="107"/>
      <c r="BJ124" s="107"/>
      <c r="BK124" s="107"/>
      <c r="BL124" s="107"/>
      <c r="BM124" s="107"/>
      <c r="BN124" s="107"/>
      <c r="BO124" s="107"/>
      <c r="BP124" s="107"/>
      <c r="BQ124" s="107"/>
      <c r="BR124" s="107"/>
      <c r="BS124" s="107"/>
      <c r="BT124" s="107"/>
      <c r="BU124" s="107"/>
      <c r="BV124" s="104">
        <v>209</v>
      </c>
      <c r="BW124" s="107"/>
      <c r="BX124" s="107"/>
      <c r="BY124" s="107"/>
      <c r="BZ124" s="108"/>
      <c r="CA124" s="108"/>
      <c r="CB124" s="108"/>
      <c r="CC124" s="108"/>
      <c r="CD124" s="108"/>
      <c r="CE124" s="108"/>
      <c r="CF124" s="108"/>
      <c r="CG124" s="108"/>
      <c r="CH124" s="108"/>
      <c r="CI124" s="108"/>
      <c r="CJ124" s="108"/>
      <c r="CK124" s="108"/>
      <c r="CL124" s="108"/>
      <c r="CM124" s="108"/>
      <c r="CN124" s="108"/>
      <c r="CO124" s="108"/>
      <c r="CP124" s="108"/>
      <c r="CQ124" s="108"/>
      <c r="CR124" s="108"/>
      <c r="CS124" s="108"/>
      <c r="CT124" s="108"/>
      <c r="CU124" s="108"/>
      <c r="CV124" s="108"/>
      <c r="CW124" s="108"/>
      <c r="CX124" s="108"/>
      <c r="CY124" s="108"/>
      <c r="CZ124" s="108"/>
      <c r="DA124" s="108"/>
      <c r="DB124" s="108"/>
      <c r="DC124" s="108"/>
      <c r="DD124" s="105"/>
      <c r="DE124" s="105"/>
    </row>
    <row r="125" spans="2:109" ht="12.6" customHeight="1">
      <c r="B125" s="104">
        <v>210</v>
      </c>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5"/>
      <c r="AB125" s="105"/>
      <c r="AC125" s="105"/>
      <c r="AD125" s="105"/>
      <c r="AE125" s="105"/>
      <c r="AF125" s="105"/>
      <c r="AG125" s="105"/>
      <c r="AH125" s="105"/>
      <c r="AI125" s="105"/>
      <c r="AJ125" s="105"/>
      <c r="AK125" s="105"/>
      <c r="AL125" s="104">
        <v>210</v>
      </c>
      <c r="AM125" s="105"/>
      <c r="AN125" s="105"/>
      <c r="AO125" s="105"/>
      <c r="AP125" s="105"/>
      <c r="AQ125" s="105"/>
      <c r="AR125" s="105"/>
      <c r="AS125" s="105"/>
      <c r="AT125" s="105"/>
      <c r="AU125" s="105"/>
      <c r="AV125" s="105"/>
      <c r="AW125" s="105"/>
      <c r="AX125" s="105"/>
      <c r="AY125" s="106"/>
      <c r="AZ125" s="106"/>
      <c r="BA125" s="106"/>
      <c r="BB125" s="106"/>
      <c r="BC125" s="106"/>
      <c r="BD125" s="106"/>
      <c r="BE125" s="106"/>
      <c r="BF125" s="106"/>
      <c r="BG125" s="106"/>
      <c r="BH125" s="106"/>
      <c r="BI125" s="107"/>
      <c r="BJ125" s="107"/>
      <c r="BK125" s="107"/>
      <c r="BL125" s="107"/>
      <c r="BM125" s="107"/>
      <c r="BN125" s="107"/>
      <c r="BO125" s="107"/>
      <c r="BP125" s="107"/>
      <c r="BQ125" s="107"/>
      <c r="BR125" s="107"/>
      <c r="BS125" s="107"/>
      <c r="BT125" s="107"/>
      <c r="BU125" s="107"/>
      <c r="BV125" s="104">
        <v>210</v>
      </c>
      <c r="BW125" s="107"/>
      <c r="BX125" s="107"/>
      <c r="BY125" s="107"/>
      <c r="BZ125" s="107"/>
      <c r="CA125" s="108"/>
      <c r="CB125" s="108"/>
      <c r="CC125" s="108"/>
      <c r="CD125" s="108"/>
      <c r="CE125" s="108"/>
      <c r="CF125" s="108"/>
      <c r="CG125" s="108"/>
      <c r="CH125" s="108"/>
      <c r="CI125" s="108"/>
      <c r="CJ125" s="108"/>
      <c r="CK125" s="108"/>
      <c r="CL125" s="108"/>
      <c r="CM125" s="108"/>
      <c r="CN125" s="108"/>
      <c r="CO125" s="108"/>
      <c r="CP125" s="108"/>
      <c r="CQ125" s="108"/>
      <c r="CR125" s="108"/>
      <c r="CS125" s="108"/>
      <c r="CT125" s="108"/>
      <c r="CU125" s="108"/>
      <c r="CV125" s="108"/>
      <c r="CW125" s="108"/>
      <c r="CX125" s="108"/>
      <c r="CY125" s="108"/>
      <c r="CZ125" s="108"/>
      <c r="DA125" s="108"/>
      <c r="DB125" s="108"/>
      <c r="DC125" s="108"/>
      <c r="DD125" s="108"/>
      <c r="DE125" s="105"/>
    </row>
  </sheetData>
  <sheetProtection password="EBBB" sheet="1"/>
  <mergeCells count="3">
    <mergeCell ref="C65:AJ65"/>
    <mergeCell ref="AM65:BU65"/>
    <mergeCell ref="BW65:DE65"/>
  </mergeCells>
  <pageMargins left="0.51181102362204722" right="0.39370078740157483" top="0.59055118110236227" bottom="0.15748031496062992" header="7.874015748031496E-2" footer="0.31496062992125984"/>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dimension ref="A1:B27"/>
  <sheetViews>
    <sheetView workbookViewId="0">
      <pane ySplit="1" topLeftCell="A2" activePane="bottomLeft" state="frozen"/>
      <selection activeCell="B112" sqref="B112:I113"/>
      <selection pane="bottomLeft" activeCell="B112" sqref="B112:I113"/>
    </sheetView>
  </sheetViews>
  <sheetFormatPr defaultRowHeight="18.75"/>
  <cols>
    <col min="1" max="1" width="9.28515625" style="26" customWidth="1"/>
    <col min="2" max="2" width="133.140625" style="20" customWidth="1"/>
  </cols>
  <sheetData>
    <row r="1" spans="1:2" s="45" customFormat="1" ht="38.1" customHeight="1">
      <c r="A1" s="217" t="s">
        <v>490</v>
      </c>
      <c r="B1" s="217"/>
    </row>
    <row r="2" spans="1:2" ht="54.75">
      <c r="A2" s="25" t="s">
        <v>14</v>
      </c>
      <c r="B2" s="23" t="s">
        <v>62</v>
      </c>
    </row>
    <row r="3" spans="1:2" ht="18">
      <c r="A3" s="25" t="s">
        <v>15</v>
      </c>
      <c r="B3" s="23" t="s">
        <v>16</v>
      </c>
    </row>
    <row r="4" spans="1:2" ht="18">
      <c r="A4" s="25" t="s">
        <v>17</v>
      </c>
      <c r="B4" s="23" t="s">
        <v>18</v>
      </c>
    </row>
    <row r="5" spans="1:2" ht="18">
      <c r="A5" s="25" t="s">
        <v>19</v>
      </c>
      <c r="B5" s="23" t="s">
        <v>20</v>
      </c>
    </row>
    <row r="6" spans="1:2" ht="18">
      <c r="A6" s="25" t="s">
        <v>21</v>
      </c>
      <c r="B6" s="23" t="s">
        <v>22</v>
      </c>
    </row>
    <row r="7" spans="1:2" ht="36">
      <c r="A7" s="25" t="s">
        <v>23</v>
      </c>
      <c r="B7" s="23" t="s">
        <v>24</v>
      </c>
    </row>
    <row r="8" spans="1:2" ht="36">
      <c r="A8" s="25" t="s">
        <v>25</v>
      </c>
      <c r="B8" s="23" t="s">
        <v>26</v>
      </c>
    </row>
    <row r="9" spans="1:2" ht="18">
      <c r="A9" s="25" t="s">
        <v>27</v>
      </c>
      <c r="B9" s="23" t="s">
        <v>28</v>
      </c>
    </row>
    <row r="10" spans="1:2" ht="18">
      <c r="A10" s="25" t="s">
        <v>29</v>
      </c>
      <c r="B10" s="23" t="s">
        <v>30</v>
      </c>
    </row>
    <row r="11" spans="1:2" ht="18">
      <c r="A11" s="25" t="s">
        <v>31</v>
      </c>
      <c r="B11" s="23" t="s">
        <v>32</v>
      </c>
    </row>
    <row r="12" spans="1:2" ht="36">
      <c r="A12" s="25" t="s">
        <v>33</v>
      </c>
      <c r="B12" s="23" t="s">
        <v>34</v>
      </c>
    </row>
    <row r="13" spans="1:2" ht="36">
      <c r="A13" s="25" t="s">
        <v>35</v>
      </c>
      <c r="B13" s="23" t="s">
        <v>36</v>
      </c>
    </row>
    <row r="14" spans="1:2" ht="36">
      <c r="A14" s="25" t="s">
        <v>37</v>
      </c>
      <c r="B14" s="23" t="s">
        <v>38</v>
      </c>
    </row>
    <row r="15" spans="1:2" ht="18">
      <c r="A15" s="25" t="s">
        <v>39</v>
      </c>
      <c r="B15" s="23" t="s">
        <v>40</v>
      </c>
    </row>
    <row r="16" spans="1:2" ht="18">
      <c r="A16" s="25" t="s">
        <v>41</v>
      </c>
      <c r="B16" s="23" t="s">
        <v>42</v>
      </c>
    </row>
    <row r="17" spans="1:2" ht="36">
      <c r="A17" s="25" t="s">
        <v>43</v>
      </c>
      <c r="B17" s="23" t="s">
        <v>63</v>
      </c>
    </row>
    <row r="18" spans="1:2" ht="54">
      <c r="A18" s="25" t="s">
        <v>44</v>
      </c>
      <c r="B18" s="23" t="s">
        <v>45</v>
      </c>
    </row>
    <row r="19" spans="1:2" ht="54">
      <c r="A19" s="25" t="s">
        <v>46</v>
      </c>
      <c r="B19" s="23" t="s">
        <v>47</v>
      </c>
    </row>
    <row r="20" spans="1:2" ht="18">
      <c r="A20" s="25" t="s">
        <v>48</v>
      </c>
      <c r="B20" s="23" t="s">
        <v>49</v>
      </c>
    </row>
    <row r="21" spans="1:2" ht="36">
      <c r="A21" s="25" t="s">
        <v>50</v>
      </c>
      <c r="B21" s="23" t="s">
        <v>51</v>
      </c>
    </row>
    <row r="22" spans="1:2" ht="54">
      <c r="A22" s="25" t="s">
        <v>52</v>
      </c>
      <c r="B22" s="23" t="s">
        <v>53</v>
      </c>
    </row>
    <row r="23" spans="1:2" ht="18">
      <c r="A23" s="25" t="s">
        <v>54</v>
      </c>
      <c r="B23" s="23" t="s">
        <v>55</v>
      </c>
    </row>
    <row r="24" spans="1:2" ht="36">
      <c r="A24" s="25" t="s">
        <v>56</v>
      </c>
      <c r="B24" s="23" t="s">
        <v>65</v>
      </c>
    </row>
    <row r="25" spans="1:2" ht="36">
      <c r="A25" s="25" t="s">
        <v>57</v>
      </c>
      <c r="B25" s="23" t="s">
        <v>64</v>
      </c>
    </row>
    <row r="26" spans="1:2" ht="36">
      <c r="A26" s="25" t="s">
        <v>58</v>
      </c>
      <c r="B26" s="23" t="s">
        <v>59</v>
      </c>
    </row>
    <row r="27" spans="1:2" ht="36">
      <c r="A27" s="25" t="s">
        <v>60</v>
      </c>
      <c r="B27" s="23" t="s">
        <v>61</v>
      </c>
    </row>
  </sheetData>
  <mergeCells count="1">
    <mergeCell ref="A1:B1"/>
  </mergeCells>
  <pageMargins left="0.59055118110236227" right="7.874015748031496E-2" top="0.74803149606299213" bottom="0.74803149606299213" header="0.31496062992125984" footer="0.31496062992125984"/>
  <pageSetup paperSize="9" scale="65"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dimension ref="A1:B13"/>
  <sheetViews>
    <sheetView workbookViewId="0">
      <pane ySplit="1" topLeftCell="A2" activePane="bottomLeft" state="frozen"/>
      <selection activeCell="B112" sqref="B112:I113"/>
      <selection pane="bottomLeft" activeCell="B112" sqref="B112:I113"/>
    </sheetView>
  </sheetViews>
  <sheetFormatPr defaultRowHeight="18.75"/>
  <cols>
    <col min="1" max="1" width="11.7109375" style="28" customWidth="1"/>
    <col min="2" max="2" width="133.140625" style="21" customWidth="1"/>
    <col min="3" max="16384" width="9.140625" style="22"/>
  </cols>
  <sheetData>
    <row r="1" spans="1:2" s="46" customFormat="1" ht="38.1" customHeight="1">
      <c r="A1" s="218" t="s">
        <v>491</v>
      </c>
      <c r="B1" s="218"/>
    </row>
    <row r="2" spans="1:2" ht="72">
      <c r="A2" s="25" t="s">
        <v>66</v>
      </c>
      <c r="B2" s="23" t="s">
        <v>67</v>
      </c>
    </row>
    <row r="3" spans="1:2" ht="54">
      <c r="A3" s="25" t="s">
        <v>68</v>
      </c>
      <c r="B3" s="23" t="s">
        <v>69</v>
      </c>
    </row>
    <row r="4" spans="1:2" ht="24" customHeight="1">
      <c r="A4" s="25" t="s">
        <v>70</v>
      </c>
      <c r="B4" s="23" t="s">
        <v>71</v>
      </c>
    </row>
    <row r="5" spans="1:2" ht="25.5" customHeight="1">
      <c r="A5" s="25" t="s">
        <v>72</v>
      </c>
      <c r="B5" s="23" t="s">
        <v>73</v>
      </c>
    </row>
    <row r="6" spans="1:2" ht="36">
      <c r="A6" s="25" t="s">
        <v>74</v>
      </c>
      <c r="B6" s="23" t="s">
        <v>75</v>
      </c>
    </row>
    <row r="7" spans="1:2" ht="36">
      <c r="A7" s="25" t="s">
        <v>76</v>
      </c>
      <c r="B7" s="23" t="s">
        <v>77</v>
      </c>
    </row>
    <row r="8" spans="1:2" ht="36">
      <c r="A8" s="25" t="s">
        <v>78</v>
      </c>
      <c r="B8" s="23" t="s">
        <v>79</v>
      </c>
    </row>
    <row r="9" spans="1:2" ht="18">
      <c r="A9" s="25" t="s">
        <v>80</v>
      </c>
      <c r="B9" s="23" t="s">
        <v>81</v>
      </c>
    </row>
    <row r="10" spans="1:2" ht="18">
      <c r="A10" s="25" t="s">
        <v>82</v>
      </c>
      <c r="B10" s="23" t="s">
        <v>83</v>
      </c>
    </row>
    <row r="11" spans="1:2" ht="36">
      <c r="A11" s="25" t="s">
        <v>84</v>
      </c>
      <c r="B11" s="23" t="s">
        <v>85</v>
      </c>
    </row>
    <row r="12" spans="1:2" ht="36">
      <c r="A12" s="25" t="s">
        <v>86</v>
      </c>
      <c r="B12" s="23" t="s">
        <v>87</v>
      </c>
    </row>
    <row r="13" spans="1:2" ht="36">
      <c r="A13" s="25" t="s">
        <v>88</v>
      </c>
      <c r="B13" s="23" t="s">
        <v>89</v>
      </c>
    </row>
  </sheetData>
  <mergeCells count="1">
    <mergeCell ref="A1:B1"/>
  </mergeCells>
  <pageMargins left="0.59055118110236227" right="7.874015748031496E-2" top="0.74803149606299213" bottom="0.74803149606299213" header="0.31496062992125984" footer="0.31496062992125984"/>
  <pageSetup paperSize="9" scale="65"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dimension ref="A1:B16"/>
  <sheetViews>
    <sheetView workbookViewId="0">
      <pane ySplit="1" topLeftCell="A2" activePane="bottomLeft" state="frozen"/>
      <selection activeCell="B112" sqref="B112:I113"/>
      <selection pane="bottomLeft" activeCell="B112" sqref="B112:I113"/>
    </sheetView>
  </sheetViews>
  <sheetFormatPr defaultRowHeight="18.75"/>
  <cols>
    <col min="1" max="1" width="11.7109375" style="28" customWidth="1"/>
    <col min="2" max="2" width="133.140625" style="21" customWidth="1"/>
    <col min="3" max="16384" width="9.140625" style="21"/>
  </cols>
  <sheetData>
    <row r="1" spans="1:2" s="38" customFormat="1" ht="38.1" customHeight="1">
      <c r="A1" s="219" t="s">
        <v>492</v>
      </c>
      <c r="B1" s="219"/>
    </row>
    <row r="2" spans="1:2" ht="24.75" customHeight="1">
      <c r="A2" s="25" t="s">
        <v>90</v>
      </c>
      <c r="B2" s="23" t="s">
        <v>91</v>
      </c>
    </row>
    <row r="3" spans="1:2" ht="36">
      <c r="A3" s="25" t="s">
        <v>92</v>
      </c>
      <c r="B3" s="23" t="s">
        <v>93</v>
      </c>
    </row>
    <row r="4" spans="1:2" ht="24.75" customHeight="1">
      <c r="A4" s="25" t="s">
        <v>94</v>
      </c>
      <c r="B4" s="23" t="s">
        <v>95</v>
      </c>
    </row>
    <row r="5" spans="1:2" ht="36">
      <c r="A5" s="25" t="s">
        <v>96</v>
      </c>
      <c r="B5" s="23" t="s">
        <v>97</v>
      </c>
    </row>
    <row r="6" spans="1:2" ht="36">
      <c r="A6" s="25" t="s">
        <v>98</v>
      </c>
      <c r="B6" s="23" t="s">
        <v>101</v>
      </c>
    </row>
    <row r="7" spans="1:2" ht="24.75" customHeight="1">
      <c r="A7" s="25" t="s">
        <v>99</v>
      </c>
      <c r="B7" s="23" t="s">
        <v>100</v>
      </c>
    </row>
    <row r="8" spans="1:2" ht="36">
      <c r="A8" s="25" t="s">
        <v>102</v>
      </c>
      <c r="B8" s="23" t="s">
        <v>103</v>
      </c>
    </row>
    <row r="9" spans="1:2" ht="27.75" customHeight="1">
      <c r="A9" s="25" t="s">
        <v>104</v>
      </c>
      <c r="B9" s="23" t="s">
        <v>105</v>
      </c>
    </row>
    <row r="10" spans="1:2" ht="24" customHeight="1">
      <c r="A10" s="25" t="s">
        <v>107</v>
      </c>
      <c r="B10" s="23" t="s">
        <v>106</v>
      </c>
    </row>
    <row r="11" spans="1:2" ht="23.25" customHeight="1">
      <c r="A11" s="25" t="s">
        <v>108</v>
      </c>
      <c r="B11" s="23" t="s">
        <v>109</v>
      </c>
    </row>
    <row r="12" spans="1:2" ht="36">
      <c r="A12" s="25" t="s">
        <v>110</v>
      </c>
      <c r="B12" s="23" t="s">
        <v>111</v>
      </c>
    </row>
    <row r="13" spans="1:2" ht="25.5" customHeight="1">
      <c r="A13" s="25" t="s">
        <v>112</v>
      </c>
      <c r="B13" s="23" t="s">
        <v>113</v>
      </c>
    </row>
    <row r="14" spans="1:2" ht="23.25" customHeight="1">
      <c r="A14" s="25" t="s">
        <v>114</v>
      </c>
      <c r="B14" s="23" t="s">
        <v>115</v>
      </c>
    </row>
    <row r="15" spans="1:2" ht="36">
      <c r="A15" s="25" t="s">
        <v>116</v>
      </c>
      <c r="B15" s="23" t="s">
        <v>117</v>
      </c>
    </row>
    <row r="16" spans="1:2" ht="36">
      <c r="A16" s="25" t="s">
        <v>119</v>
      </c>
      <c r="B16" s="23" t="s">
        <v>118</v>
      </c>
    </row>
  </sheetData>
  <mergeCells count="1">
    <mergeCell ref="A1:B1"/>
  </mergeCells>
  <pageMargins left="0.59055118110236227" right="7.874015748031496E-2" top="0.74803149606299213" bottom="0.74803149606299213" header="0.31496062992125984" footer="0.31496062992125984"/>
  <pageSetup paperSize="9" scale="65"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dimension ref="A1:B16"/>
  <sheetViews>
    <sheetView workbookViewId="0">
      <pane ySplit="1" topLeftCell="A2" activePane="bottomLeft" state="frozen"/>
      <selection activeCell="B112" sqref="B112:I113"/>
      <selection pane="bottomLeft" activeCell="B112" sqref="B112:I113"/>
    </sheetView>
  </sheetViews>
  <sheetFormatPr defaultRowHeight="18.75"/>
  <cols>
    <col min="1" max="1" width="11.7109375" style="28" customWidth="1"/>
    <col min="2" max="2" width="133.140625" style="21" customWidth="1"/>
    <col min="3" max="16384" width="9.140625" style="21"/>
  </cols>
  <sheetData>
    <row r="1" spans="1:2" s="38" customFormat="1" ht="38.1" customHeight="1">
      <c r="A1" s="219" t="s">
        <v>493</v>
      </c>
      <c r="B1" s="219"/>
    </row>
    <row r="2" spans="1:2" ht="21">
      <c r="A2" s="27" t="s">
        <v>120</v>
      </c>
      <c r="B2" s="23" t="s">
        <v>147</v>
      </c>
    </row>
    <row r="3" spans="1:2" ht="36">
      <c r="A3" s="27" t="s">
        <v>121</v>
      </c>
      <c r="B3" s="23" t="s">
        <v>122</v>
      </c>
    </row>
    <row r="4" spans="1:2" ht="36">
      <c r="A4" s="27" t="s">
        <v>123</v>
      </c>
      <c r="B4" s="23" t="s">
        <v>124</v>
      </c>
    </row>
    <row r="5" spans="1:2">
      <c r="A5" s="27" t="s">
        <v>125</v>
      </c>
      <c r="B5" s="23" t="s">
        <v>126</v>
      </c>
    </row>
    <row r="6" spans="1:2">
      <c r="A6" s="27" t="s">
        <v>127</v>
      </c>
      <c r="B6" s="23" t="s">
        <v>128</v>
      </c>
    </row>
    <row r="7" spans="1:2" ht="36">
      <c r="A7" s="27" t="s">
        <v>129</v>
      </c>
      <c r="B7" s="23" t="s">
        <v>130</v>
      </c>
    </row>
    <row r="8" spans="1:2" ht="54">
      <c r="A8" s="27" t="s">
        <v>131</v>
      </c>
      <c r="B8" s="23" t="s">
        <v>132</v>
      </c>
    </row>
    <row r="9" spans="1:2">
      <c r="A9" s="27" t="s">
        <v>133</v>
      </c>
      <c r="B9" s="23" t="s">
        <v>134</v>
      </c>
    </row>
    <row r="10" spans="1:2" ht="36">
      <c r="A10" s="27" t="s">
        <v>135</v>
      </c>
      <c r="B10" s="23" t="s">
        <v>136</v>
      </c>
    </row>
    <row r="11" spans="1:2">
      <c r="A11" s="27" t="s">
        <v>137</v>
      </c>
      <c r="B11" s="23" t="s">
        <v>138</v>
      </c>
    </row>
    <row r="12" spans="1:2" ht="72">
      <c r="A12" s="27" t="s">
        <v>139</v>
      </c>
      <c r="B12" s="23" t="s">
        <v>140</v>
      </c>
    </row>
    <row r="13" spans="1:2" ht="54">
      <c r="A13" s="27" t="s">
        <v>141</v>
      </c>
      <c r="B13" s="23" t="s">
        <v>142</v>
      </c>
    </row>
    <row r="14" spans="1:2">
      <c r="A14" s="27" t="s">
        <v>144</v>
      </c>
      <c r="B14" s="23" t="s">
        <v>143</v>
      </c>
    </row>
    <row r="15" spans="1:2" ht="36">
      <c r="A15" s="27" t="s">
        <v>145</v>
      </c>
      <c r="B15" s="23" t="s">
        <v>146</v>
      </c>
    </row>
    <row r="16" spans="1:2">
      <c r="A16" s="27" t="s">
        <v>148</v>
      </c>
      <c r="B16" s="23" t="s">
        <v>149</v>
      </c>
    </row>
  </sheetData>
  <mergeCells count="1">
    <mergeCell ref="A1:B1"/>
  </mergeCells>
  <pageMargins left="0.59055118110236227" right="0.31496062992125984" top="0.74803149606299213" bottom="0.74803149606299213" header="0.31496062992125984" footer="0.31496062992125984"/>
  <pageSetup paperSize="9" scale="65"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dimension ref="A1:B34"/>
  <sheetViews>
    <sheetView workbookViewId="0">
      <pane ySplit="1" topLeftCell="A2" activePane="bottomLeft" state="frozen"/>
      <selection activeCell="B112" sqref="B112:I113"/>
      <selection pane="bottomLeft" activeCell="B112" sqref="B112:I113"/>
    </sheetView>
  </sheetViews>
  <sheetFormatPr defaultRowHeight="18.75"/>
  <cols>
    <col min="1" max="1" width="11.7109375" style="29" customWidth="1"/>
    <col min="2" max="2" width="133.140625" style="30" customWidth="1"/>
    <col min="3" max="16384" width="9.140625" style="21"/>
  </cols>
  <sheetData>
    <row r="1" spans="1:2" s="38" customFormat="1" ht="38.1" customHeight="1">
      <c r="A1" s="219" t="s">
        <v>494</v>
      </c>
      <c r="B1" s="219"/>
    </row>
    <row r="2" spans="1:2" ht="75">
      <c r="A2" s="27" t="s">
        <v>151</v>
      </c>
      <c r="B2" s="24" t="s">
        <v>150</v>
      </c>
    </row>
    <row r="3" spans="1:2" ht="54">
      <c r="A3" s="27" t="s">
        <v>152</v>
      </c>
      <c r="B3" s="24" t="s">
        <v>153</v>
      </c>
    </row>
    <row r="4" spans="1:2" ht="36">
      <c r="A4" s="27" t="s">
        <v>154</v>
      </c>
      <c r="B4" s="24" t="s">
        <v>155</v>
      </c>
    </row>
    <row r="5" spans="1:2" ht="54">
      <c r="A5" s="27" t="s">
        <v>156</v>
      </c>
      <c r="B5" s="24" t="s">
        <v>157</v>
      </c>
    </row>
    <row r="6" spans="1:2" ht="36">
      <c r="A6" s="27" t="s">
        <v>158</v>
      </c>
      <c r="B6" s="24" t="s">
        <v>159</v>
      </c>
    </row>
    <row r="7" spans="1:2">
      <c r="A7" s="27" t="s">
        <v>160</v>
      </c>
      <c r="B7" s="24" t="s">
        <v>161</v>
      </c>
    </row>
    <row r="8" spans="1:2">
      <c r="A8" s="27" t="s">
        <v>162</v>
      </c>
      <c r="B8" s="24" t="s">
        <v>163</v>
      </c>
    </row>
    <row r="9" spans="1:2" ht="36">
      <c r="A9" s="27" t="s">
        <v>164</v>
      </c>
      <c r="B9" s="24" t="s">
        <v>165</v>
      </c>
    </row>
    <row r="10" spans="1:2">
      <c r="A10" s="27" t="s">
        <v>166</v>
      </c>
      <c r="B10" s="24" t="s">
        <v>167</v>
      </c>
    </row>
    <row r="11" spans="1:2" ht="36">
      <c r="A11" s="27" t="s">
        <v>168</v>
      </c>
      <c r="B11" s="24" t="s">
        <v>169</v>
      </c>
    </row>
    <row r="12" spans="1:2" ht="36">
      <c r="A12" s="27" t="s">
        <v>170</v>
      </c>
      <c r="B12" s="24" t="s">
        <v>171</v>
      </c>
    </row>
    <row r="13" spans="1:2" ht="36">
      <c r="A13" s="27" t="s">
        <v>172</v>
      </c>
      <c r="B13" s="24" t="s">
        <v>173</v>
      </c>
    </row>
    <row r="14" spans="1:2" ht="36">
      <c r="A14" s="27" t="s">
        <v>174</v>
      </c>
      <c r="B14" s="24" t="s">
        <v>175</v>
      </c>
    </row>
    <row r="15" spans="1:2">
      <c r="A15" s="27" t="s">
        <v>176</v>
      </c>
      <c r="B15" s="24" t="s">
        <v>177</v>
      </c>
    </row>
    <row r="16" spans="1:2">
      <c r="A16" s="27" t="s">
        <v>178</v>
      </c>
      <c r="B16" s="24" t="s">
        <v>179</v>
      </c>
    </row>
    <row r="17" spans="1:2">
      <c r="A17" s="27" t="s">
        <v>180</v>
      </c>
      <c r="B17" s="24" t="s">
        <v>181</v>
      </c>
    </row>
    <row r="18" spans="1:2" ht="36">
      <c r="A18" s="27" t="s">
        <v>182</v>
      </c>
      <c r="B18" s="24" t="s">
        <v>183</v>
      </c>
    </row>
    <row r="19" spans="1:2">
      <c r="A19" s="27" t="s">
        <v>184</v>
      </c>
      <c r="B19" s="24" t="s">
        <v>185</v>
      </c>
    </row>
    <row r="20" spans="1:2" ht="36">
      <c r="A20" s="27" t="s">
        <v>186</v>
      </c>
      <c r="B20" s="24" t="s">
        <v>187</v>
      </c>
    </row>
    <row r="21" spans="1:2" ht="36">
      <c r="A21" s="27" t="s">
        <v>188</v>
      </c>
      <c r="B21" s="24" t="s">
        <v>189</v>
      </c>
    </row>
    <row r="22" spans="1:2">
      <c r="A22" s="27" t="s">
        <v>190</v>
      </c>
      <c r="B22" s="24" t="s">
        <v>191</v>
      </c>
    </row>
    <row r="23" spans="1:2" ht="36">
      <c r="A23" s="27" t="s">
        <v>192</v>
      </c>
      <c r="B23" s="24" t="s">
        <v>193</v>
      </c>
    </row>
    <row r="24" spans="1:2" ht="36">
      <c r="A24" s="27" t="s">
        <v>194</v>
      </c>
      <c r="B24" s="24" t="s">
        <v>195</v>
      </c>
    </row>
    <row r="25" spans="1:2" ht="36">
      <c r="A25" s="27" t="s">
        <v>197</v>
      </c>
      <c r="B25" s="24" t="s">
        <v>196</v>
      </c>
    </row>
    <row r="26" spans="1:2">
      <c r="A26" s="27" t="s">
        <v>198</v>
      </c>
      <c r="B26" s="24" t="s">
        <v>199</v>
      </c>
    </row>
    <row r="27" spans="1:2" ht="36">
      <c r="A27" s="27" t="s">
        <v>200</v>
      </c>
      <c r="B27" s="24" t="s">
        <v>201</v>
      </c>
    </row>
    <row r="28" spans="1:2">
      <c r="A28" s="27" t="s">
        <v>202</v>
      </c>
      <c r="B28" s="24" t="s">
        <v>203</v>
      </c>
    </row>
    <row r="29" spans="1:2" ht="36">
      <c r="A29" s="27" t="s">
        <v>204</v>
      </c>
      <c r="B29" s="24" t="s">
        <v>205</v>
      </c>
    </row>
    <row r="30" spans="1:2" ht="54">
      <c r="A30" s="27" t="s">
        <v>206</v>
      </c>
      <c r="B30" s="24" t="s">
        <v>215</v>
      </c>
    </row>
    <row r="31" spans="1:2">
      <c r="A31" s="27" t="s">
        <v>207</v>
      </c>
      <c r="B31" s="24" t="s">
        <v>208</v>
      </c>
    </row>
    <row r="32" spans="1:2" ht="36">
      <c r="A32" s="27" t="s">
        <v>209</v>
      </c>
      <c r="B32" s="24" t="s">
        <v>210</v>
      </c>
    </row>
    <row r="33" spans="1:2">
      <c r="A33" s="27" t="s">
        <v>211</v>
      </c>
      <c r="B33" s="24" t="s">
        <v>212</v>
      </c>
    </row>
    <row r="34" spans="1:2">
      <c r="A34" s="27" t="s">
        <v>213</v>
      </c>
      <c r="B34" s="24" t="s">
        <v>214</v>
      </c>
    </row>
  </sheetData>
  <mergeCells count="1">
    <mergeCell ref="A1:B1"/>
  </mergeCells>
  <pageMargins left="0.39370078740157483" right="7.874015748031496E-2" top="0.74803149606299213" bottom="0.74803149606299213" header="0.31496062992125984" footer="0.31496062992125984"/>
  <pageSetup paperSize="9" scale="65"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dimension ref="A1:B10"/>
  <sheetViews>
    <sheetView workbookViewId="0">
      <pane ySplit="1" topLeftCell="A2" activePane="bottomLeft" state="frozen"/>
      <selection activeCell="B112" sqref="B112:I113"/>
      <selection pane="bottomLeft" activeCell="B112" sqref="B112:I113"/>
    </sheetView>
  </sheetViews>
  <sheetFormatPr defaultRowHeight="18.75"/>
  <cols>
    <col min="1" max="1" width="11.28515625" style="29" customWidth="1"/>
    <col min="2" max="2" width="133.140625" style="31" customWidth="1"/>
    <col min="3" max="16384" width="9.140625" style="21"/>
  </cols>
  <sheetData>
    <row r="1" spans="1:2" s="38" customFormat="1" ht="38.1" customHeight="1">
      <c r="A1" s="218" t="s">
        <v>495</v>
      </c>
      <c r="B1" s="218"/>
    </row>
    <row r="2" spans="1:2" ht="65.25" customHeight="1">
      <c r="A2" s="25" t="s">
        <v>216</v>
      </c>
      <c r="B2" s="23" t="s">
        <v>233</v>
      </c>
    </row>
    <row r="3" spans="1:2" ht="42" customHeight="1">
      <c r="A3" s="25" t="s">
        <v>217</v>
      </c>
      <c r="B3" s="23" t="s">
        <v>218</v>
      </c>
    </row>
    <row r="4" spans="1:2" ht="26.25" customHeight="1">
      <c r="A4" s="25" t="s">
        <v>219</v>
      </c>
      <c r="B4" s="23" t="s">
        <v>220</v>
      </c>
    </row>
    <row r="5" spans="1:2" ht="96" customHeight="1">
      <c r="A5" s="25" t="s">
        <v>221</v>
      </c>
      <c r="B5" s="23" t="s">
        <v>222</v>
      </c>
    </row>
    <row r="6" spans="1:2" ht="27.75" customHeight="1">
      <c r="A6" s="25" t="s">
        <v>223</v>
      </c>
      <c r="B6" s="23" t="s">
        <v>224</v>
      </c>
    </row>
    <row r="7" spans="1:2" ht="36">
      <c r="A7" s="25" t="s">
        <v>225</v>
      </c>
      <c r="B7" s="23" t="s">
        <v>226</v>
      </c>
    </row>
    <row r="8" spans="1:2" ht="26.25" customHeight="1">
      <c r="A8" s="25" t="s">
        <v>227</v>
      </c>
      <c r="B8" s="23" t="s">
        <v>228</v>
      </c>
    </row>
    <row r="9" spans="1:2" ht="24" customHeight="1">
      <c r="A9" s="25" t="s">
        <v>229</v>
      </c>
      <c r="B9" s="23" t="s">
        <v>230</v>
      </c>
    </row>
    <row r="10" spans="1:2" ht="24" customHeight="1">
      <c r="A10" s="25" t="s">
        <v>231</v>
      </c>
      <c r="B10" s="23" t="s">
        <v>232</v>
      </c>
    </row>
  </sheetData>
  <mergeCells count="1">
    <mergeCell ref="A1:B1"/>
  </mergeCells>
  <pageMargins left="0.59055118110236227" right="7.874015748031496E-2" top="0.74803149606299213" bottom="0.74803149606299213" header="0.31496062992125984" footer="0.31496062992125984"/>
  <pageSetup paperSize="9" scale="65"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dimension ref="A1:B43"/>
  <sheetViews>
    <sheetView workbookViewId="0">
      <pane ySplit="1" topLeftCell="A2" activePane="bottomLeft" state="frozen"/>
      <selection activeCell="B112" sqref="B112:I113"/>
      <selection pane="bottomLeft" activeCell="B112" sqref="B112:I113"/>
    </sheetView>
  </sheetViews>
  <sheetFormatPr defaultRowHeight="18.75"/>
  <cols>
    <col min="1" max="1" width="11.28515625" style="29" customWidth="1"/>
    <col min="2" max="2" width="133.140625" style="31" customWidth="1"/>
    <col min="3" max="16384" width="9.140625" style="21"/>
  </cols>
  <sheetData>
    <row r="1" spans="1:2" s="38" customFormat="1" ht="38.1" customHeight="1">
      <c r="A1" s="218" t="s">
        <v>496</v>
      </c>
      <c r="B1" s="218"/>
    </row>
    <row r="2" spans="1:2" ht="36">
      <c r="A2" s="25" t="s">
        <v>237</v>
      </c>
      <c r="B2" s="23" t="s">
        <v>238</v>
      </c>
    </row>
    <row r="3" spans="1:2" ht="36">
      <c r="A3" s="25" t="s">
        <v>239</v>
      </c>
      <c r="B3" s="23" t="s">
        <v>240</v>
      </c>
    </row>
    <row r="4" spans="1:2" ht="36">
      <c r="A4" s="25" t="s">
        <v>241</v>
      </c>
      <c r="B4" s="23" t="s">
        <v>242</v>
      </c>
    </row>
    <row r="5" spans="1:2" ht="36">
      <c r="A5" s="25" t="s">
        <v>243</v>
      </c>
      <c r="B5" s="23" t="s">
        <v>244</v>
      </c>
    </row>
    <row r="6" spans="1:2" ht="36">
      <c r="A6" s="25" t="s">
        <v>245</v>
      </c>
      <c r="B6" s="23" t="s">
        <v>246</v>
      </c>
    </row>
    <row r="7" spans="1:2">
      <c r="A7" s="25" t="s">
        <v>247</v>
      </c>
      <c r="B7" s="23" t="s">
        <v>248</v>
      </c>
    </row>
    <row r="8" spans="1:2" ht="36">
      <c r="A8" s="25" t="s">
        <v>249</v>
      </c>
      <c r="B8" s="23" t="s">
        <v>250</v>
      </c>
    </row>
    <row r="9" spans="1:2" ht="36">
      <c r="A9" s="25" t="s">
        <v>251</v>
      </c>
      <c r="B9" s="23" t="s">
        <v>252</v>
      </c>
    </row>
    <row r="10" spans="1:2" ht="54">
      <c r="A10" s="25" t="s">
        <v>253</v>
      </c>
      <c r="B10" s="23" t="s">
        <v>254</v>
      </c>
    </row>
    <row r="11" spans="1:2" ht="54">
      <c r="A11" s="25" t="s">
        <v>255</v>
      </c>
      <c r="B11" s="23" t="s">
        <v>256</v>
      </c>
    </row>
    <row r="12" spans="1:2" ht="36">
      <c r="A12" s="25" t="s">
        <v>257</v>
      </c>
      <c r="B12" s="23" t="s">
        <v>258</v>
      </c>
    </row>
    <row r="13" spans="1:2" ht="36">
      <c r="A13" s="25" t="s">
        <v>259</v>
      </c>
      <c r="B13" s="23" t="s">
        <v>258</v>
      </c>
    </row>
    <row r="14" spans="1:2" ht="36">
      <c r="A14" s="25" t="s">
        <v>260</v>
      </c>
      <c r="B14" s="23" t="s">
        <v>261</v>
      </c>
    </row>
    <row r="15" spans="1:2" ht="54">
      <c r="A15" s="25" t="s">
        <v>262</v>
      </c>
      <c r="B15" s="23" t="s">
        <v>263</v>
      </c>
    </row>
    <row r="16" spans="1:2" ht="36">
      <c r="A16" s="25" t="s">
        <v>264</v>
      </c>
      <c r="B16" s="23" t="s">
        <v>265</v>
      </c>
    </row>
    <row r="17" spans="1:2">
      <c r="A17" s="25" t="s">
        <v>266</v>
      </c>
      <c r="B17" s="23" t="s">
        <v>267</v>
      </c>
    </row>
    <row r="18" spans="1:2">
      <c r="A18" s="25" t="s">
        <v>268</v>
      </c>
      <c r="B18" s="23" t="s">
        <v>269</v>
      </c>
    </row>
    <row r="19" spans="1:2" ht="54">
      <c r="A19" s="25" t="s">
        <v>270</v>
      </c>
      <c r="B19" s="23" t="s">
        <v>271</v>
      </c>
    </row>
    <row r="20" spans="1:2">
      <c r="A20" s="25" t="s">
        <v>272</v>
      </c>
      <c r="B20" s="23" t="s">
        <v>273</v>
      </c>
    </row>
    <row r="21" spans="1:2" ht="90">
      <c r="A21" s="25" t="s">
        <v>274</v>
      </c>
      <c r="B21" s="23" t="s">
        <v>275</v>
      </c>
    </row>
    <row r="22" spans="1:2">
      <c r="A22" s="25" t="s">
        <v>276</v>
      </c>
      <c r="B22" s="23" t="s">
        <v>277</v>
      </c>
    </row>
    <row r="23" spans="1:2">
      <c r="A23" s="25" t="s">
        <v>234</v>
      </c>
      <c r="B23" s="23" t="s">
        <v>235</v>
      </c>
    </row>
    <row r="24" spans="1:2" ht="54">
      <c r="A24" s="25" t="s">
        <v>278</v>
      </c>
      <c r="B24" s="23" t="s">
        <v>279</v>
      </c>
    </row>
    <row r="25" spans="1:2" ht="36">
      <c r="A25" s="25"/>
      <c r="B25" s="23" t="s">
        <v>236</v>
      </c>
    </row>
    <row r="26" spans="1:2">
      <c r="A26" s="25" t="s">
        <v>280</v>
      </c>
      <c r="B26" s="23" t="s">
        <v>281</v>
      </c>
    </row>
    <row r="27" spans="1:2" ht="54">
      <c r="A27" s="25" t="s">
        <v>282</v>
      </c>
      <c r="B27" s="23" t="s">
        <v>283</v>
      </c>
    </row>
    <row r="28" spans="1:2">
      <c r="A28" s="25" t="s">
        <v>284</v>
      </c>
      <c r="B28" s="23" t="s">
        <v>285</v>
      </c>
    </row>
    <row r="29" spans="1:2" ht="36">
      <c r="A29" s="25" t="s">
        <v>286</v>
      </c>
      <c r="B29" s="23" t="s">
        <v>287</v>
      </c>
    </row>
    <row r="30" spans="1:2" ht="36">
      <c r="A30" s="25" t="s">
        <v>288</v>
      </c>
      <c r="B30" s="23" t="s">
        <v>289</v>
      </c>
    </row>
    <row r="31" spans="1:2" ht="36">
      <c r="A31" s="25" t="s">
        <v>290</v>
      </c>
      <c r="B31" s="23" t="s">
        <v>291</v>
      </c>
    </row>
    <row r="32" spans="1:2" ht="72">
      <c r="A32" s="25" t="s">
        <v>292</v>
      </c>
      <c r="B32" s="23" t="s">
        <v>293</v>
      </c>
    </row>
    <row r="33" spans="1:2" ht="90">
      <c r="A33" s="25" t="s">
        <v>294</v>
      </c>
      <c r="B33" s="23" t="s">
        <v>295</v>
      </c>
    </row>
    <row r="34" spans="1:2" ht="36">
      <c r="A34" s="25" t="s">
        <v>296</v>
      </c>
      <c r="B34" s="23" t="s">
        <v>297</v>
      </c>
    </row>
    <row r="35" spans="1:2" ht="36">
      <c r="A35" s="25" t="s">
        <v>298</v>
      </c>
      <c r="B35" s="23" t="s">
        <v>299</v>
      </c>
    </row>
    <row r="36" spans="1:2" ht="36">
      <c r="A36" s="25" t="s">
        <v>300</v>
      </c>
      <c r="B36" s="23" t="s">
        <v>301</v>
      </c>
    </row>
    <row r="37" spans="1:2" ht="36">
      <c r="A37" s="25" t="s">
        <v>302</v>
      </c>
      <c r="B37" s="23" t="s">
        <v>303</v>
      </c>
    </row>
    <row r="38" spans="1:2">
      <c r="A38" s="25" t="s">
        <v>304</v>
      </c>
      <c r="B38" s="23" t="s">
        <v>305</v>
      </c>
    </row>
    <row r="39" spans="1:2" ht="36">
      <c r="A39" s="25" t="s">
        <v>306</v>
      </c>
      <c r="B39" s="23" t="s">
        <v>307</v>
      </c>
    </row>
    <row r="40" spans="1:2" ht="36">
      <c r="A40" s="25" t="s">
        <v>308</v>
      </c>
      <c r="B40" s="23" t="s">
        <v>309</v>
      </c>
    </row>
    <row r="41" spans="1:2">
      <c r="A41" s="25" t="s">
        <v>310</v>
      </c>
      <c r="B41" s="23" t="s">
        <v>311</v>
      </c>
    </row>
    <row r="42" spans="1:2">
      <c r="A42" s="25" t="s">
        <v>312</v>
      </c>
      <c r="B42" s="23" t="s">
        <v>313</v>
      </c>
    </row>
    <row r="43" spans="1:2" ht="36">
      <c r="A43" s="25" t="s">
        <v>314</v>
      </c>
      <c r="B43" s="23" t="s">
        <v>315</v>
      </c>
    </row>
  </sheetData>
  <mergeCells count="1">
    <mergeCell ref="A1:B1"/>
  </mergeCells>
  <pageMargins left="0.59055118110236227" right="7.874015748031496E-2" top="0.74803149606299213" bottom="0.74803149606299213" header="0.31496062992125984" footer="0.31496062992125984"/>
  <pageSetup paperSize="9" scale="6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17</vt:i4>
      </vt:variant>
      <vt:variant>
        <vt:lpstr>Adlandırılmış Aralıklar</vt:lpstr>
      </vt:variant>
      <vt:variant>
        <vt:i4>3</vt:i4>
      </vt:variant>
    </vt:vector>
  </HeadingPairs>
  <TitlesOfParts>
    <vt:vector size="20" baseType="lpstr">
      <vt:lpstr>ANASAYFA</vt:lpstr>
      <vt:lpstr>BOY_KİLO_GRAFİĞİ</vt:lpstr>
      <vt:lpstr>GÖZ</vt:lpstr>
      <vt:lpstr>NÖROLOJİ</vt:lpstr>
      <vt:lpstr>PSİKİYATRİ</vt:lpstr>
      <vt:lpstr>KBB</vt:lpstr>
      <vt:lpstr>PLASTİK CERRAHİ</vt:lpstr>
      <vt:lpstr>CİLDİYE</vt:lpstr>
      <vt:lpstr>DAHİLİYE</vt:lpstr>
      <vt:lpstr>GASTROLOJİ</vt:lpstr>
      <vt:lpstr>GÖĞÜS_HASTALIKLARI</vt:lpstr>
      <vt:lpstr>İNTANİYE</vt:lpstr>
      <vt:lpstr>ÜROLOJİ</vt:lpstr>
      <vt:lpstr>ORTOPEDİ</vt:lpstr>
      <vt:lpstr>GENEL CERRAHİ</vt:lpstr>
      <vt:lpstr>BİLGİLENDİRME_BROŞÜRÜ</vt:lpstr>
      <vt:lpstr>ÇİZELGE</vt:lpstr>
      <vt:lpstr>BİLGİLENDİRME_BROŞÜRÜ!Yazdırma_Alanı</vt:lpstr>
      <vt:lpstr>BOY_KİLO_GRAFİĞİ!Yazdırma_Alanı</vt:lpstr>
      <vt:lpstr>ÇİZELGE!Yazdırma_Alanı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Recep</dc:creator>
  <cp:lastModifiedBy>x</cp:lastModifiedBy>
  <cp:lastPrinted>2012-08-11T15:14:13Z</cp:lastPrinted>
  <dcterms:created xsi:type="dcterms:W3CDTF">2011-07-29T18:20:45Z</dcterms:created>
  <dcterms:modified xsi:type="dcterms:W3CDTF">2012-08-15T10:45:48Z</dcterms:modified>
</cp:coreProperties>
</file>